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ro82888\Documents\cenová ponuka\cenova ponuka tržnica\"/>
    </mc:Choice>
  </mc:AlternateContent>
  <bookViews>
    <workbookView xWindow="0" yWindow="0" windowWidth="28800" windowHeight="12435" activeTab="1"/>
  </bookViews>
  <sheets>
    <sheet name="Rekapitulácia stavby" sheetId="1" r:id="rId1"/>
    <sheet name="36 - Obecné trhovisko" sheetId="2" r:id="rId2"/>
  </sheets>
  <definedNames>
    <definedName name="_xlnm.Print_Titles" localSheetId="1">'36 - Obecné trhovisko'!$119:$119</definedName>
    <definedName name="_xlnm.Print_Titles" localSheetId="0">'Rekapitulácia stavby'!$85:$85</definedName>
    <definedName name="_xlnm.Print_Area" localSheetId="1">'36 - Obecné trhovisko'!$C$4:$Q$70,'36 - Obecné trhovisko'!$C$76:$Q$104,'36 - Obecné trhovisko'!$C$110:$Q$281</definedName>
    <definedName name="_xlnm.Print_Area" localSheetId="0">'Rekapitulácia stavby'!$C$4:$AP$70,'Rekapitulácia stavby'!$C$76:$AP$92</definedName>
  </definedNames>
  <calcPr calcId="152511"/>
</workbook>
</file>

<file path=xl/calcChain.xml><?xml version="1.0" encoding="utf-8"?>
<calcChain xmlns="http://schemas.openxmlformats.org/spreadsheetml/2006/main">
  <c r="AG88" i="1" l="1"/>
  <c r="AY88" i="1" l="1"/>
  <c r="AX88" i="1"/>
  <c r="BI281" i="2"/>
  <c r="BH281" i="2"/>
  <c r="BG281" i="2"/>
  <c r="BE281" i="2"/>
  <c r="AA281" i="2"/>
  <c r="AA280" i="2" s="1"/>
  <c r="AA279" i="2" s="1"/>
  <c r="Y281" i="2"/>
  <c r="Y280" i="2" s="1"/>
  <c r="Y279" i="2" s="1"/>
  <c r="W281" i="2"/>
  <c r="W280" i="2" s="1"/>
  <c r="W279" i="2" s="1"/>
  <c r="BK281" i="2"/>
  <c r="BK280" i="2" s="1"/>
  <c r="N281" i="2"/>
  <c r="BF281" i="2" s="1"/>
  <c r="BI258" i="2"/>
  <c r="BH258" i="2"/>
  <c r="BG258" i="2"/>
  <c r="BE258" i="2"/>
  <c r="AA258" i="2"/>
  <c r="AA257" i="2" s="1"/>
  <c r="Y258" i="2"/>
  <c r="Y257" i="2" s="1"/>
  <c r="W258" i="2"/>
  <c r="W257" i="2" s="1"/>
  <c r="BK258" i="2"/>
  <c r="BK257" i="2" s="1"/>
  <c r="N257" i="2" s="1"/>
  <c r="N97" i="2" s="1"/>
  <c r="N258" i="2"/>
  <c r="BF258" i="2" s="1"/>
  <c r="BI256" i="2"/>
  <c r="BH256" i="2"/>
  <c r="BG256" i="2"/>
  <c r="BE256" i="2"/>
  <c r="AA256" i="2"/>
  <c r="Y256" i="2"/>
  <c r="W256" i="2"/>
  <c r="BK256" i="2"/>
  <c r="N256" i="2"/>
  <c r="BF256" i="2" s="1"/>
  <c r="BI255" i="2"/>
  <c r="BH255" i="2"/>
  <c r="BG255" i="2"/>
  <c r="BE255" i="2"/>
  <c r="AA255" i="2"/>
  <c r="Y255" i="2"/>
  <c r="W255" i="2"/>
  <c r="BK255" i="2"/>
  <c r="N255" i="2"/>
  <c r="BF255" i="2" s="1"/>
  <c r="BI253" i="2"/>
  <c r="BH253" i="2"/>
  <c r="BG253" i="2"/>
  <c r="BE253" i="2"/>
  <c r="AA253" i="2"/>
  <c r="Y253" i="2"/>
  <c r="W253" i="2"/>
  <c r="BK253" i="2"/>
  <c r="N253" i="2"/>
  <c r="BF253" i="2" s="1"/>
  <c r="BI251" i="2"/>
  <c r="BH251" i="2"/>
  <c r="BG251" i="2"/>
  <c r="BE251" i="2"/>
  <c r="AA251" i="2"/>
  <c r="Y251" i="2"/>
  <c r="W251" i="2"/>
  <c r="BK251" i="2"/>
  <c r="N251" i="2"/>
  <c r="BF251" i="2" s="1"/>
  <c r="BI248" i="2"/>
  <c r="BH248" i="2"/>
  <c r="BG248" i="2"/>
  <c r="BE248" i="2"/>
  <c r="AA248" i="2"/>
  <c r="Y248" i="2"/>
  <c r="Y247" i="2" s="1"/>
  <c r="W248" i="2"/>
  <c r="W247" i="2" s="1"/>
  <c r="BK248" i="2"/>
  <c r="N248" i="2"/>
  <c r="BF248" i="2" s="1"/>
  <c r="BI246" i="2"/>
  <c r="BH246" i="2"/>
  <c r="BG246" i="2"/>
  <c r="BE246" i="2"/>
  <c r="AA246" i="2"/>
  <c r="Y246" i="2"/>
  <c r="W246" i="2"/>
  <c r="BK246" i="2"/>
  <c r="N246" i="2"/>
  <c r="BF246" i="2" s="1"/>
  <c r="BI228" i="2"/>
  <c r="BH228" i="2"/>
  <c r="BG228" i="2"/>
  <c r="BE228" i="2"/>
  <c r="AA228" i="2"/>
  <c r="Y228" i="2"/>
  <c r="W228" i="2"/>
  <c r="BK228" i="2"/>
  <c r="N228" i="2"/>
  <c r="BF228" i="2" s="1"/>
  <c r="BI212" i="2"/>
  <c r="BH212" i="2"/>
  <c r="BG212" i="2"/>
  <c r="BE212" i="2"/>
  <c r="AA212" i="2"/>
  <c r="Y212" i="2"/>
  <c r="W212" i="2"/>
  <c r="BK212" i="2"/>
  <c r="N212" i="2"/>
  <c r="BF212" i="2" s="1"/>
  <c r="BI209" i="2"/>
  <c r="BH209" i="2"/>
  <c r="BG209" i="2"/>
  <c r="BE209" i="2"/>
  <c r="AA209" i="2"/>
  <c r="Y209" i="2"/>
  <c r="W209" i="2"/>
  <c r="BK209" i="2"/>
  <c r="N209" i="2"/>
  <c r="BF209" i="2" s="1"/>
  <c r="BI206" i="2"/>
  <c r="BH206" i="2"/>
  <c r="BG206" i="2"/>
  <c r="BE206" i="2"/>
  <c r="AA206" i="2"/>
  <c r="AA205" i="2" s="1"/>
  <c r="Y206" i="2"/>
  <c r="Y205" i="2" s="1"/>
  <c r="W206" i="2"/>
  <c r="W205" i="2" s="1"/>
  <c r="BK206" i="2"/>
  <c r="BK205" i="2" s="1"/>
  <c r="N205" i="2" s="1"/>
  <c r="N92" i="2" s="1"/>
  <c r="N206" i="2"/>
  <c r="BF206" i="2" s="1"/>
  <c r="BI204" i="2"/>
  <c r="BH204" i="2"/>
  <c r="BG204" i="2"/>
  <c r="BE204" i="2"/>
  <c r="AA204" i="2"/>
  <c r="Y204" i="2"/>
  <c r="W204" i="2"/>
  <c r="BK204" i="2"/>
  <c r="N204" i="2"/>
  <c r="BF204" i="2" s="1"/>
  <c r="BI201" i="2"/>
  <c r="BH201" i="2"/>
  <c r="BG201" i="2"/>
  <c r="BE201" i="2"/>
  <c r="AA201" i="2"/>
  <c r="Y201" i="2"/>
  <c r="W201" i="2"/>
  <c r="BK201" i="2"/>
  <c r="N201" i="2"/>
  <c r="BF201" i="2" s="1"/>
  <c r="BI200" i="2"/>
  <c r="BH200" i="2"/>
  <c r="BG200" i="2"/>
  <c r="BE200" i="2"/>
  <c r="AA200" i="2"/>
  <c r="Y200" i="2"/>
  <c r="W200" i="2"/>
  <c r="BK200" i="2"/>
  <c r="N200" i="2"/>
  <c r="BF200" i="2" s="1"/>
  <c r="BI197" i="2"/>
  <c r="BH197" i="2"/>
  <c r="BG197" i="2"/>
  <c r="BE197" i="2"/>
  <c r="AA197" i="2"/>
  <c r="Y197" i="2"/>
  <c r="W197" i="2"/>
  <c r="BK197" i="2"/>
  <c r="N197" i="2"/>
  <c r="BF197" i="2" s="1"/>
  <c r="BI196" i="2"/>
  <c r="BH196" i="2"/>
  <c r="BG196" i="2"/>
  <c r="BF196" i="2"/>
  <c r="BE196" i="2"/>
  <c r="AA196" i="2"/>
  <c r="Y196" i="2"/>
  <c r="W196" i="2"/>
  <c r="BK196" i="2"/>
  <c r="N196" i="2"/>
  <c r="BI195" i="2"/>
  <c r="BH195" i="2"/>
  <c r="BG195" i="2"/>
  <c r="BE195" i="2"/>
  <c r="AA195" i="2"/>
  <c r="Y195" i="2"/>
  <c r="W195" i="2"/>
  <c r="BK195" i="2"/>
  <c r="N195" i="2"/>
  <c r="BF195" i="2" s="1"/>
  <c r="BI194" i="2"/>
  <c r="BH194" i="2"/>
  <c r="BG194" i="2"/>
  <c r="BE194" i="2"/>
  <c r="AA194" i="2"/>
  <c r="Y194" i="2"/>
  <c r="W194" i="2"/>
  <c r="BK194" i="2"/>
  <c r="N194" i="2"/>
  <c r="BF194" i="2" s="1"/>
  <c r="BI186" i="2"/>
  <c r="BH186" i="2"/>
  <c r="BG186" i="2"/>
  <c r="BE186" i="2"/>
  <c r="AA186" i="2"/>
  <c r="Y186" i="2"/>
  <c r="W186" i="2"/>
  <c r="BK186" i="2"/>
  <c r="N186" i="2"/>
  <c r="BF186" i="2" s="1"/>
  <c r="BI182" i="2"/>
  <c r="BH182" i="2"/>
  <c r="BG182" i="2"/>
  <c r="BE182" i="2"/>
  <c r="AA182" i="2"/>
  <c r="Y182" i="2"/>
  <c r="W182" i="2"/>
  <c r="BK182" i="2"/>
  <c r="N182" i="2"/>
  <c r="BF182" i="2" s="1"/>
  <c r="BI178" i="2"/>
  <c r="BH178" i="2"/>
  <c r="BG178" i="2"/>
  <c r="BE178" i="2"/>
  <c r="AA178" i="2"/>
  <c r="Y178" i="2"/>
  <c r="W178" i="2"/>
  <c r="BK178" i="2"/>
  <c r="N178" i="2"/>
  <c r="BF178" i="2" s="1"/>
  <c r="BI176" i="2"/>
  <c r="BH176" i="2"/>
  <c r="BG176" i="2"/>
  <c r="BE176" i="2"/>
  <c r="AA176" i="2"/>
  <c r="Y176" i="2"/>
  <c r="W176" i="2"/>
  <c r="BK176" i="2"/>
  <c r="N176" i="2"/>
  <c r="BF176" i="2" s="1"/>
  <c r="BI175" i="2"/>
  <c r="BH175" i="2"/>
  <c r="BG175" i="2"/>
  <c r="BE175" i="2"/>
  <c r="AA175" i="2"/>
  <c r="Y175" i="2"/>
  <c r="W175" i="2"/>
  <c r="BK175" i="2"/>
  <c r="N175" i="2"/>
  <c r="BF175" i="2" s="1"/>
  <c r="BI171" i="2"/>
  <c r="BH171" i="2"/>
  <c r="BG171" i="2"/>
  <c r="BE171" i="2"/>
  <c r="AA171" i="2"/>
  <c r="Y171" i="2"/>
  <c r="W171" i="2"/>
  <c r="BK171" i="2"/>
  <c r="N171" i="2"/>
  <c r="BF171" i="2" s="1"/>
  <c r="BI167" i="2"/>
  <c r="BH167" i="2"/>
  <c r="BG167" i="2"/>
  <c r="BE167" i="2"/>
  <c r="AA167" i="2"/>
  <c r="Y167" i="2"/>
  <c r="W167" i="2"/>
  <c r="BK167" i="2"/>
  <c r="N167" i="2"/>
  <c r="BF167" i="2" s="1"/>
  <c r="BI155" i="2"/>
  <c r="BH155" i="2"/>
  <c r="BG155" i="2"/>
  <c r="BE155" i="2"/>
  <c r="AA155" i="2"/>
  <c r="Y155" i="2"/>
  <c r="W155" i="2"/>
  <c r="BK155" i="2"/>
  <c r="N155" i="2"/>
  <c r="BF155" i="2" s="1"/>
  <c r="BI153" i="2"/>
  <c r="BH153" i="2"/>
  <c r="BG153" i="2"/>
  <c r="BF153" i="2"/>
  <c r="BE153" i="2"/>
  <c r="AA153" i="2"/>
  <c r="Y153" i="2"/>
  <c r="W153" i="2"/>
  <c r="BK153" i="2"/>
  <c r="N153" i="2"/>
  <c r="BI152" i="2"/>
  <c r="BH152" i="2"/>
  <c r="BG152" i="2"/>
  <c r="BE152" i="2"/>
  <c r="AA152" i="2"/>
  <c r="Y152" i="2"/>
  <c r="W152" i="2"/>
  <c r="BK152" i="2"/>
  <c r="N152" i="2"/>
  <c r="BF152" i="2" s="1"/>
  <c r="BI148" i="2"/>
  <c r="BH148" i="2"/>
  <c r="BG148" i="2"/>
  <c r="BF148" i="2"/>
  <c r="BE148" i="2"/>
  <c r="AA148" i="2"/>
  <c r="Y148" i="2"/>
  <c r="W148" i="2"/>
  <c r="BK148" i="2"/>
  <c r="N148" i="2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Y143" i="2"/>
  <c r="W143" i="2"/>
  <c r="BK143" i="2"/>
  <c r="N143" i="2"/>
  <c r="BF143" i="2" s="1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F141" i="2"/>
  <c r="BE141" i="2"/>
  <c r="AA141" i="2"/>
  <c r="Y141" i="2"/>
  <c r="W141" i="2"/>
  <c r="BK141" i="2"/>
  <c r="N141" i="2"/>
  <c r="BI140" i="2"/>
  <c r="BH140" i="2"/>
  <c r="BG140" i="2"/>
  <c r="BE140" i="2"/>
  <c r="AA140" i="2"/>
  <c r="Y140" i="2"/>
  <c r="W140" i="2"/>
  <c r="BK140" i="2"/>
  <c r="N140" i="2"/>
  <c r="BF140" i="2" s="1"/>
  <c r="BI128" i="2"/>
  <c r="BH128" i="2"/>
  <c r="BG128" i="2"/>
  <c r="BF128" i="2"/>
  <c r="BE128" i="2"/>
  <c r="AA128" i="2"/>
  <c r="Y128" i="2"/>
  <c r="W128" i="2"/>
  <c r="BK128" i="2"/>
  <c r="N128" i="2"/>
  <c r="BI127" i="2"/>
  <c r="BH127" i="2"/>
  <c r="BG127" i="2"/>
  <c r="BE127" i="2"/>
  <c r="AA127" i="2"/>
  <c r="Y127" i="2"/>
  <c r="W127" i="2"/>
  <c r="BK127" i="2"/>
  <c r="N127" i="2"/>
  <c r="BF127" i="2" s="1"/>
  <c r="BI123" i="2"/>
  <c r="BH123" i="2"/>
  <c r="BG123" i="2"/>
  <c r="BE123" i="2"/>
  <c r="AA123" i="2"/>
  <c r="Y123" i="2"/>
  <c r="W123" i="2"/>
  <c r="BK123" i="2"/>
  <c r="N123" i="2"/>
  <c r="BF123" i="2" s="1"/>
  <c r="F117" i="2"/>
  <c r="M116" i="2"/>
  <c r="F116" i="2"/>
  <c r="F114" i="2"/>
  <c r="F112" i="2"/>
  <c r="F83" i="2"/>
  <c r="M82" i="2"/>
  <c r="F82" i="2"/>
  <c r="F80" i="2"/>
  <c r="F78" i="2"/>
  <c r="O20" i="2"/>
  <c r="E20" i="2"/>
  <c r="M117" i="2" s="1"/>
  <c r="O19" i="2"/>
  <c r="O8" i="2"/>
  <c r="M114" i="2" s="1"/>
  <c r="AM83" i="1"/>
  <c r="L83" i="1"/>
  <c r="AM82" i="1"/>
  <c r="L82" i="1"/>
  <c r="AM80" i="1"/>
  <c r="L80" i="1"/>
  <c r="L78" i="1"/>
  <c r="L77" i="1"/>
  <c r="W122" i="2" l="1"/>
  <c r="BK122" i="2"/>
  <c r="BK177" i="2"/>
  <c r="N177" i="2" s="1"/>
  <c r="N91" i="2" s="1"/>
  <c r="AA208" i="2"/>
  <c r="BK247" i="2"/>
  <c r="N247" i="2" s="1"/>
  <c r="N95" i="2" s="1"/>
  <c r="AA154" i="2"/>
  <c r="AA247" i="2"/>
  <c r="AA122" i="2"/>
  <c r="W154" i="2"/>
  <c r="W208" i="2"/>
  <c r="W252" i="2"/>
  <c r="AA252" i="2"/>
  <c r="M80" i="2"/>
  <c r="M83" i="2"/>
  <c r="H35" i="2"/>
  <c r="BD88" i="1" s="1"/>
  <c r="BD87" i="1" s="1"/>
  <c r="W35" i="1" s="1"/>
  <c r="BK208" i="2"/>
  <c r="Y122" i="2"/>
  <c r="Y177" i="2"/>
  <c r="AA177" i="2"/>
  <c r="Y252" i="2"/>
  <c r="M31" i="2"/>
  <c r="AV88" i="1" s="1"/>
  <c r="H31" i="2"/>
  <c r="AZ88" i="1" s="1"/>
  <c r="AZ87" i="1" s="1"/>
  <c r="N122" i="2"/>
  <c r="N89" i="2" s="1"/>
  <c r="H33" i="2"/>
  <c r="BB88" i="1" s="1"/>
  <c r="BB87" i="1" s="1"/>
  <c r="Y208" i="2"/>
  <c r="Y207" i="2" s="1"/>
  <c r="N280" i="2"/>
  <c r="N99" i="2" s="1"/>
  <c r="BK279" i="2"/>
  <c r="N279" i="2" s="1"/>
  <c r="N98" i="2" s="1"/>
  <c r="N208" i="2"/>
  <c r="N94" i="2" s="1"/>
  <c r="Y154" i="2"/>
  <c r="Y121" i="2" s="1"/>
  <c r="Y120" i="2" s="1"/>
  <c r="BK252" i="2"/>
  <c r="N252" i="2" s="1"/>
  <c r="N96" i="2" s="1"/>
  <c r="H34" i="2"/>
  <c r="BC88" i="1" s="1"/>
  <c r="BC87" i="1" s="1"/>
  <c r="BK154" i="2"/>
  <c r="N154" i="2" s="1"/>
  <c r="N90" i="2" s="1"/>
  <c r="W177" i="2"/>
  <c r="W121" i="2" s="1"/>
  <c r="N100" i="2"/>
  <c r="AA207" i="2" l="1"/>
  <c r="AA121" i="2"/>
  <c r="BK207" i="2"/>
  <c r="N207" i="2" s="1"/>
  <c r="N93" i="2" s="1"/>
  <c r="W207" i="2"/>
  <c r="W120" i="2" s="1"/>
  <c r="AU88" i="1" s="1"/>
  <c r="AU87" i="1" s="1"/>
  <c r="W34" i="1"/>
  <c r="AY87" i="1"/>
  <c r="BK121" i="2"/>
  <c r="AA120" i="2"/>
  <c r="AX87" i="1"/>
  <c r="W33" i="1"/>
  <c r="AV87" i="1"/>
  <c r="N121" i="2" l="1"/>
  <c r="N88" i="2" s="1"/>
  <c r="BK120" i="2"/>
  <c r="N120" i="2" s="1"/>
  <c r="N87" i="2" s="1"/>
  <c r="M26" i="2" l="1"/>
  <c r="N102" i="2" l="1"/>
  <c r="H32" i="2" l="1"/>
  <c r="BA88" i="1" s="1"/>
  <c r="BA87" i="1" s="1"/>
  <c r="M32" i="2"/>
  <c r="AW88" i="1" s="1"/>
  <c r="AT88" i="1" s="1"/>
  <c r="M27" i="2"/>
  <c r="L104" i="2"/>
  <c r="AS88" i="1" l="1"/>
  <c r="AS87" i="1" s="1"/>
  <c r="M29" i="2"/>
  <c r="W32" i="1"/>
  <c r="AW87" i="1"/>
  <c r="AK32" i="1" l="1"/>
  <c r="AT87" i="1"/>
  <c r="L37" i="2"/>
  <c r="AN88" i="1" l="1"/>
  <c r="AG87" i="1"/>
  <c r="AK26" i="1" l="1"/>
  <c r="AN87" i="1"/>
  <c r="AG90" i="1" l="1"/>
  <c r="W31" i="1" l="1"/>
  <c r="AK31" i="1"/>
  <c r="AK27" i="1"/>
  <c r="AK29" i="1" s="1"/>
  <c r="AG92" i="1"/>
  <c r="AK37" i="1" l="1"/>
  <c r="AN90" i="1"/>
  <c r="AN92" i="1" s="1"/>
</calcChain>
</file>

<file path=xl/sharedStrings.xml><?xml version="1.0" encoding="utf-8"?>
<sst xmlns="http://schemas.openxmlformats.org/spreadsheetml/2006/main" count="1791" uniqueCount="370">
  <si>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</si>
  <si>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</si>
  <si>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</si>
  <si>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</si>
  <si>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</si>
  <si>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</si>
  <si>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</si>
  <si>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</si>
  <si>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</si>
  <si>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</si>
  <si>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</si>
  <si>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</si>
  <si>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</si>
  <si>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36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</si>
  <si>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</si>
  <si>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</si>
  <si>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Obecné trhovisko</t>
  </si>
  <si>
    <t>JKSO:</t>
  </si>
  <si>
    <t>KS:</t>
  </si>
  <si>
    <t>Miesto:</t>
  </si>
  <si>
    <t>Uloža</t>
  </si>
  <si>
    <t>Dátum:</t>
  </si>
  <si>
    <t>Objednávateľ:</t>
  </si>
  <si>
    <t>IČO:</t>
  </si>
  <si>
    <t>Obec Uloža</t>
  </si>
  <si>
    <t>IČO DPH:</t>
  </si>
  <si>
    <t>Zhotoviteľ:</t>
  </si>
  <si>
    <t>Vyplň údaj</t>
  </si>
  <si>
    <t>Projektant:</t>
  </si>
  <si>
    <t>Ing.Michal Babej</t>
  </si>
  <si>
    <t>True</t>
  </si>
  <si>
    <t>0,01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</si>
  <si>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</si>
  <si>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</si>
  <si>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</si>
  <si>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</si>
  <si>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</si>
  <si>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</si>
  <si>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</si>
  <si>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</si>
  <si>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</si>
  <si>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</si>
  <si>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</si>
  <si>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</si>
  <si>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</si>
  <si>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</si>
  <si>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</si>
  <si>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</si>
  <si>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</si>
  <si>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</si>
  <si>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</si>
  <si>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</si>
  <si>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</si>
  <si>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</si>
  <si>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</si>
  <si>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</si>
  <si>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</si>
  <si>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</si>
  <si>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</si>
  <si>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</si>
  <si>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</si>
  <si>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</si>
  <si>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</si>
  <si>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</si>
  <si>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</si>
  <si>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</si>
  <si>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</si>
  <si>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</si>
  <si>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</si>
  <si>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</si>
  <si>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</si>
  <si>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</si>
  <si>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</si>
  <si>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</si>
  <si>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</si>
  <si>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</si>
  <si>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{0a4a12b8-1cfa-4bf0-b276-abaf398976e1}</t>
  </si>
  <si>
    <t>{00000000-0000-0000-0000-000000000000}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</si>
  <si>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</si>
  <si>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</si>
  <si>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</si>
  <si>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</si>
  <si>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</si>
  <si>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</si>
  <si>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Celkové náklady za stavbu 1) + 2)</t>
  </si>
  <si>
    <t>Späť na hárok:</t>
  </si>
  <si>
    <t>KRYCÍ LIST ROZPOČTU</t>
  </si>
  <si>
    <t>Výberové konanie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</si>
  <si>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</si>
  <si>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</si>
  <si>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</si>
  <si>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</si>
  <si>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</si>
  <si>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</si>
  <si>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</si>
  <si>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</si>
  <si>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</si>
  <si>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</si>
  <si>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99 - Presun hmôt HSV</t>
  </si>
  <si>
    <t>PSV - Práce a dodávky PSV</t>
  </si>
  <si>
    <t xml:space="preserve">    762 - Konštrukcie tesárske</t>
  </si>
  <si>
    <t xml:space="preserve">    765 - Konštrukcie - krytiny tvrdé</t>
  </si>
  <si>
    <t xml:space="preserve">    766 - Konštrukcie stolárske</t>
  </si>
  <si>
    <t xml:space="preserve">    783 - Dokončovacie práce - nátery</t>
  </si>
  <si>
    <t>VRN - Vedľajšie rozpočtové náklady</t>
  </si>
  <si>
    <t xml:space="preserve">    VRN03 - Geodetické práce</t>
  </si>
  <si>
    <t>VP -   Práce naviac</t>
  </si>
  <si>
    <t>2) Ostatné náklady</t>
  </si>
  <si>
    <t>2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</si>
  <si>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</si>
  <si>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</si>
  <si>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</si>
  <si>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</si>
  <si>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</si>
  <si>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</si>
  <si>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</si>
  <si>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</si>
  <si>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</si>
  <si>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</si>
  <si>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</si>
  <si>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</si>
  <si>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</si>
  <si>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</si>
  <si>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</si>
  <si>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26</t>
  </si>
  <si>
    <t>K</t>
  </si>
  <si>
    <t>131211101</t>
  </si>
  <si>
    <t>Hĺbenie jám v  hornine tr.3 súdržných - ručným náradím</t>
  </si>
  <si>
    <t>m3</t>
  </si>
  <si>
    <t>4</t>
  </si>
  <si>
    <t>548461169</t>
  </si>
  <si>
    <t>"pätky prístreškov"</t>
  </si>
  <si>
    <t>VV</t>
  </si>
  <si>
    <t>0,3*0,3*0,4*12</t>
  </si>
  <si>
    <t>Súčet</t>
  </si>
  <si>
    <t>27</t>
  </si>
  <si>
    <t>131211119</t>
  </si>
  <si>
    <t>Príplatok za lepivosť pri hĺbení jám ručným náradím v hornine tr. 3</t>
  </si>
  <si>
    <t>-1158829030</t>
  </si>
  <si>
    <t>132201101</t>
  </si>
  <si>
    <t>Výkop alebo odkop v horn.3 do 100 m3</t>
  </si>
  <si>
    <t>-566883780</t>
  </si>
  <si>
    <t>"zámková dlažba 60 mm"</t>
  </si>
  <si>
    <t>45,6*0,35</t>
  </si>
  <si>
    <t>"zámková dlažba 80 mm"</t>
  </si>
  <si>
    <t>69,0*0,42</t>
  </si>
  <si>
    <t>"asfaltová plocha"</t>
  </si>
  <si>
    <t>107,5*0,34</t>
  </si>
  <si>
    <t>"palisády"</t>
  </si>
  <si>
    <t>(8,0+30,1)*0,3*0,3</t>
  </si>
  <si>
    <t>"obrubník"</t>
  </si>
  <si>
    <t>(86,5+11,0)*0,3*0,2</t>
  </si>
  <si>
    <t>3</t>
  </si>
  <si>
    <t>132201109</t>
  </si>
  <si>
    <t>Príplatok k cene za lepivosť pri výkopoch zapažených i nezapažených s urovnaním dna v hornine 3</t>
  </si>
  <si>
    <t>2084478269</t>
  </si>
  <si>
    <t>5</t>
  </si>
  <si>
    <t>162501102</t>
  </si>
  <si>
    <t xml:space="preserve">Vodorovné premiestnenie výkopku  po spevnenej ceste z  horniny tr.1-4, do 100 m3 na vzdialenosť do 3000 m </t>
  </si>
  <si>
    <t>564848739</t>
  </si>
  <si>
    <t>167101101</t>
  </si>
  <si>
    <t>Nakladanie neuľahnutého výkopku z hornín tr.1-4 do 100 m3</t>
  </si>
  <si>
    <t>279848945</t>
  </si>
  <si>
    <t>6</t>
  </si>
  <si>
    <t>171201101</t>
  </si>
  <si>
    <t>Uloženie sypaniny do násypov s rozprestretím sypaniny vo vrstvách a s hrubým urovnaním nezhutnených</t>
  </si>
  <si>
    <t>129155288</t>
  </si>
  <si>
    <t>18</t>
  </si>
  <si>
    <t>175101201</t>
  </si>
  <si>
    <t>Obsyp objektov sypaninou z vhodných hornín 1 až 4 bez prehodenia sypaniny</t>
  </si>
  <si>
    <t>564398586</t>
  </si>
  <si>
    <t>"okolo obrubníkov a palisád"</t>
  </si>
  <si>
    <t>0,10*1,5*(8,0+30,1+86,5+11,0)</t>
  </si>
  <si>
    <t>23</t>
  </si>
  <si>
    <t>180401211</t>
  </si>
  <si>
    <t>Založenie trávnika lúčneho výsevom v rovine alebo na svahu do 1:5</t>
  </si>
  <si>
    <t>m2</t>
  </si>
  <si>
    <t>178524813</t>
  </si>
  <si>
    <t>1,5*(8,0+30,1+86,5+11,0)</t>
  </si>
  <si>
    <t>24</t>
  </si>
  <si>
    <t>M</t>
  </si>
  <si>
    <t>0057211200</t>
  </si>
  <si>
    <t>Trávové semeno - parková zmes</t>
  </si>
  <si>
    <t>kg</t>
  </si>
  <si>
    <t>8</t>
  </si>
  <si>
    <t>-1303125286</t>
  </si>
  <si>
    <t>19</t>
  </si>
  <si>
    <t>183403153</t>
  </si>
  <si>
    <t>Obrobenie pôdy hrabaním v rovine alebo na svahu do 1:5</t>
  </si>
  <si>
    <t>619391151</t>
  </si>
  <si>
    <t>7</t>
  </si>
  <si>
    <t>215901101</t>
  </si>
  <si>
    <t>Zhutnenie podložia z rastlej horniny 1 až 4 pod násypy, z hornina súdržných do 92 % PS a nesúdržných</t>
  </si>
  <si>
    <t>489944819</t>
  </si>
  <si>
    <t>45,6</t>
  </si>
  <si>
    <t>69,0</t>
  </si>
  <si>
    <t>107,5</t>
  </si>
  <si>
    <t>(8,0+30,1)*0,3</t>
  </si>
  <si>
    <t>(86,5+11,0)*0,3</t>
  </si>
  <si>
    <t>28</t>
  </si>
  <si>
    <t>271571111</t>
  </si>
  <si>
    <t>Vankúše zhutnené pod základy zo štrkopiesku</t>
  </si>
  <si>
    <t>-1119637364</t>
  </si>
  <si>
    <t>"pod pätky prístreškov"</t>
  </si>
  <si>
    <t>0,3*0,3*0,1*12</t>
  </si>
  <si>
    <t>29</t>
  </si>
  <si>
    <t>275313612</t>
  </si>
  <si>
    <t>Betón základových pätiek, prostý tr. C 20/25</t>
  </si>
  <si>
    <t>-1921149994</t>
  </si>
  <si>
    <t>0,3*0,3*0,3*1,1*12</t>
  </si>
  <si>
    <t>30</t>
  </si>
  <si>
    <t>285175111</t>
  </si>
  <si>
    <t>Osadenie oceľovej konštrukcie pre ukotvenie prístreška</t>
  </si>
  <si>
    <t>ks</t>
  </si>
  <si>
    <t>-744191340</t>
  </si>
  <si>
    <t>31</t>
  </si>
  <si>
    <t>1541692500</t>
  </si>
  <si>
    <t>Oceľová pätky pre ukotvenie hranolov k základom</t>
  </si>
  <si>
    <t>2106788337</t>
  </si>
  <si>
    <t>564231111</t>
  </si>
  <si>
    <t>Podklad alebo podsyp zo štrkopiesku s rozprestretím, vlhčením a zhutnením, po zhutnení hr. 100 mm</t>
  </si>
  <si>
    <t>981056255</t>
  </si>
  <si>
    <t>"pod zámkovú dlažbu hr. 60 mm"</t>
  </si>
  <si>
    <t>2*45,6</t>
  </si>
  <si>
    <t>9</t>
  </si>
  <si>
    <t>564251111</t>
  </si>
  <si>
    <t>Podklad alebo podsyp zo štrkopiesku s rozprestretím, vlhčením a zhutnením, po zhutnení hr. 150 mm</t>
  </si>
  <si>
    <t>-221393102</t>
  </si>
  <si>
    <t>"pod zámkovú dlažbu hr. 80 mm"</t>
  </si>
  <si>
    <t>2*69</t>
  </si>
  <si>
    <t>10</t>
  </si>
  <si>
    <t>564791111</t>
  </si>
  <si>
    <t>Podklad spevnenej plochy z kameniva drveného so zhutnením frakcie 0-63 mm</t>
  </si>
  <si>
    <t>-436176513</t>
  </si>
  <si>
    <t>"pod asfaltovú plochu"</t>
  </si>
  <si>
    <t>0,2*107,5</t>
  </si>
  <si>
    <t>"pod palisády"</t>
  </si>
  <si>
    <t>0,3*0,1*38,1</t>
  </si>
  <si>
    <t>"pod obrubníky"</t>
  </si>
  <si>
    <t>0,3*0,1*(86,5+11,0)</t>
  </si>
  <si>
    <t>15</t>
  </si>
  <si>
    <t>573111111</t>
  </si>
  <si>
    <t xml:space="preserve">Postrek asfaltový infiltračný s posypom kamenivom z asfaltu cestného </t>
  </si>
  <si>
    <t>-1017227383</t>
  </si>
  <si>
    <t>16</t>
  </si>
  <si>
    <t>577144211</t>
  </si>
  <si>
    <t>Asfaltový betón vrstva obrusná AC 11 O v pruhu z asfaltu tr. II, po zhutnení hr. 50 mm</t>
  </si>
  <si>
    <t>-816078605</t>
  </si>
  <si>
    <t>17</t>
  </si>
  <si>
    <t>577184411</t>
  </si>
  <si>
    <t>Asfaltový betón vrstva ložná AC 22 L z asfaltu tr. II, po zhutnení hr. 90 mm</t>
  </si>
  <si>
    <t>898670903</t>
  </si>
  <si>
    <t>11</t>
  </si>
  <si>
    <t>596911112</t>
  </si>
  <si>
    <t>Kladenie zámkovej dlažby  hr. 6 cm pre peších nad 20 m2 so zriadením lôžka z kameniva hr. 4 cm</t>
  </si>
  <si>
    <t>1794272678</t>
  </si>
  <si>
    <t>12</t>
  </si>
  <si>
    <t>5922901380</t>
  </si>
  <si>
    <t>Zámková dlažba hr. 6 cm</t>
  </si>
  <si>
    <t>1252762764</t>
  </si>
  <si>
    <t>13</t>
  </si>
  <si>
    <t>596911212</t>
  </si>
  <si>
    <t>Kladenie zámkovej dlažby  hr. 8 cm pre peších nad 20 m2 so zriadením lôžka z kameniva hr. 4 cm</t>
  </si>
  <si>
    <t>1765734117</t>
  </si>
  <si>
    <t>69</t>
  </si>
  <si>
    <t>14</t>
  </si>
  <si>
    <t>5922901470</t>
  </si>
  <si>
    <t>Zámková dlažba hr. 8 cm</t>
  </si>
  <si>
    <t>-1772105125</t>
  </si>
  <si>
    <t>25</t>
  </si>
  <si>
    <t>998223011</t>
  </si>
  <si>
    <t>Presun hmôt pre pozemné komunikácie s krytom dláždeným (822 2.3, 822 5.3) akejkoľvek dĺžky objektu</t>
  </si>
  <si>
    <t>t</t>
  </si>
  <si>
    <t>-476538555</t>
  </si>
  <si>
    <t>34</t>
  </si>
  <si>
    <t>762341004</t>
  </si>
  <si>
    <t>Montáž debnenia jednoduchých striech, na krokvy a kontralaty z dosiek</t>
  </si>
  <si>
    <t>-316165982</t>
  </si>
  <si>
    <t>2*2,4*2,5</t>
  </si>
  <si>
    <t>32</t>
  </si>
  <si>
    <t>762712110</t>
  </si>
  <si>
    <t>Montáž priestorových viazaných konštrukcií z reziva hraneného prierezovej plochy do 120 cm2</t>
  </si>
  <si>
    <t>m</t>
  </si>
  <si>
    <t>-1649377330</t>
  </si>
  <si>
    <t>"hranol 100x100"</t>
  </si>
  <si>
    <t>2,2*2*2</t>
  </si>
  <si>
    <t>0,825*2*2</t>
  </si>
  <si>
    <t>2,1*2*2</t>
  </si>
  <si>
    <t>0,6*1*2</t>
  </si>
  <si>
    <t>"hranol 40x40"</t>
  </si>
  <si>
    <t>0,75*10*2</t>
  </si>
  <si>
    <t>"hranol 25x100"</t>
  </si>
  <si>
    <t>2,1*4*2</t>
  </si>
  <si>
    <t>0,6*2*2</t>
  </si>
  <si>
    <t>"hranol 50x100"</t>
  </si>
  <si>
    <t>2,3*2*1</t>
  </si>
  <si>
    <t>1,55*2*2</t>
  </si>
  <si>
    <t>2,4*4*2</t>
  </si>
  <si>
    <t>33</t>
  </si>
  <si>
    <t>6051446100</t>
  </si>
  <si>
    <t>Dosky, hranoly a fošne mäkké rezivo - hobľované</t>
  </si>
  <si>
    <t>-1201698934</t>
  </si>
  <si>
    <t>2,2*2*2*0,1*0,1</t>
  </si>
  <si>
    <t>0,825*2*2*0,1*0,1</t>
  </si>
  <si>
    <t>2,1*2*2*0,1*0,1</t>
  </si>
  <si>
    <t>0,6*1*2*0,1*0,1</t>
  </si>
  <si>
    <t>0,75*10*2*0,04*0,04</t>
  </si>
  <si>
    <t>2,1*4*2*0,025*0,1</t>
  </si>
  <si>
    <t>0,6*2*2*0,025*0,1</t>
  </si>
  <si>
    <t>2,3*2*1*0,05*0,1</t>
  </si>
  <si>
    <t>1,55*2*2*0,05*0,1</t>
  </si>
  <si>
    <t>2,4*4*2*0,05*0,1</t>
  </si>
  <si>
    <t>"debnenie strechy"</t>
  </si>
  <si>
    <t>2*2,4*2,5*0,03</t>
  </si>
  <si>
    <t>42</t>
  </si>
  <si>
    <t>998762102</t>
  </si>
  <si>
    <t>Presun hmôt pre konštrukcie tesárske v objektoch výšky do 12 m</t>
  </si>
  <si>
    <t>-233017411</t>
  </si>
  <si>
    <t>37</t>
  </si>
  <si>
    <t>765361001</t>
  </si>
  <si>
    <t>Krytina z asfaltových šindľov tvar obdĺžnik, sklon strechy do 30°</t>
  </si>
  <si>
    <t>-744835217</t>
  </si>
  <si>
    <t>2*2,5*2,6</t>
  </si>
  <si>
    <t>41</t>
  </si>
  <si>
    <t>998765101</t>
  </si>
  <si>
    <t>Presun hmôt pre tvrdé krytiny v objektoch výšky do 6 m</t>
  </si>
  <si>
    <t>-120328423</t>
  </si>
  <si>
    <t>38</t>
  </si>
  <si>
    <t>766411111</t>
  </si>
  <si>
    <t xml:space="preserve">Montáž obloženia stien, stĺpov a pilierov palubovkami na pero a drážku do 1 m2 z mäkkého dreva, š. nad 40 do 60 mm   </t>
  </si>
  <si>
    <t>142597326</t>
  </si>
  <si>
    <t>7,06*2</t>
  </si>
  <si>
    <t>39</t>
  </si>
  <si>
    <t>6119167500</t>
  </si>
  <si>
    <t>Drevený obklad prístreškov</t>
  </si>
  <si>
    <t>1336030838</t>
  </si>
  <si>
    <t>40</t>
  </si>
  <si>
    <t>998766101</t>
  </si>
  <si>
    <t>Presun hmot pre konštrukcie stolárske v objektoch výšky do 6 m</t>
  </si>
  <si>
    <t>1828909714</t>
  </si>
  <si>
    <t>783626300</t>
  </si>
  <si>
    <t>Nátery stolárskych výrobkov syntetické lazurovacím lakom 3x lakovaním</t>
  </si>
  <si>
    <t>53928544</t>
  </si>
  <si>
    <t>2,2*2*2*0,1*4</t>
  </si>
  <si>
    <t>0,825*2*2*0,1*4</t>
  </si>
  <si>
    <t>2,1*2*2*0,1*4</t>
  </si>
  <si>
    <t>0,6*1*2*0,1*4</t>
  </si>
  <si>
    <t>0,75*10*2*0,04*4</t>
  </si>
  <si>
    <t>2,1*4*2*(0,025+0,1)*2</t>
  </si>
  <si>
    <t>0,6*2*2*(0,025+0,1)*2</t>
  </si>
  <si>
    <t>2,3*2*1*(0,05+0,1)*2</t>
  </si>
  <si>
    <t>1,55*2*2*(0,05+0,1)*2</t>
  </si>
  <si>
    <t>2,4*4*2*(0,05+0,1)*2</t>
  </si>
  <si>
    <t>2*2,4*2,5*2</t>
  </si>
  <si>
    <t>25*2,4*0,03*2</t>
  </si>
  <si>
    <t>"obklad"</t>
  </si>
  <si>
    <t>14,12*2</t>
  </si>
  <si>
    <t>000300011</t>
  </si>
  <si>
    <t>Geodetické práce - vykonávané pred výstavbou vytýčenie objektov</t>
  </si>
  <si>
    <t>eur</t>
  </si>
  <si>
    <t>1024</t>
  </si>
  <si>
    <t>-2067566751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</si>
  <si>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</si>
  <si>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</si>
  <si>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</si>
  <si>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</si>
  <si>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</si>
  <si>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</si>
  <si>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</si>
  <si>
    <t>Výplň údaj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</si>
</sst>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0" fontId="37" fillId="0" borderId="0" xfId="1" applyFont="1" applyAlignment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39" fillId="2" borderId="0" xfId="0" applyFont="1" applyFill="1" applyAlignment="1" applyProtection="1">
      <alignment vertical="center"/>
    </xf>
    <xf numFmtId="0" fontId="38" fillId="2" borderId="0" xfId="0" applyFont="1" applyFill="1" applyAlignment="1" applyProtection="1">
      <alignment horizontal="left" vertical="center"/>
    </xf>
    <xf numFmtId="0" fontId="40" fillId="2" borderId="0" xfId="1" applyFont="1" applyFill="1" applyAlignment="1" applyProtection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center" vertical="center"/>
    </xf>
    <xf numFmtId="0" fontId="0" fillId="0" borderId="0" xfId="0"/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4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7" fontId="5" fillId="0" borderId="0" xfId="0" applyNumberFormat="1" applyFont="1" applyBorder="1" applyAlignment="1"/>
    <xf numFmtId="4" fontId="29" fillId="0" borderId="0" xfId="0" applyNumberFormat="1" applyFont="1" applyBorder="1" applyAlignment="1">
      <alignment vertical="center"/>
    </xf>
    <xf numFmtId="0" fontId="2" fillId="6" borderId="23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3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67" fontId="24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25" xfId="0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vertical="center"/>
      <protection locked="0"/>
    </xf>
    <xf numFmtId="167" fontId="35" fillId="4" borderId="25" xfId="0" applyNumberFormat="1" applyFont="1" applyFill="1" applyBorder="1" applyAlignment="1" applyProtection="1">
      <alignment vertical="center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0" fontId="40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845AD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58607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workbookViewId="0">
      <pane ySplit="1" topLeftCell="A75" activePane="bottomLeft" state="frozen"/>
      <selection pane="bottomLeft" activeCell="AL102" sqref="AL10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71" t="s">
        <v>0</v>
      </c>
      <c r="B1" s="172"/>
      <c r="C1" s="172"/>
      <c r="D1" s="173" t="s">
        <v>1</v>
      </c>
      <c r="E1" s="172"/>
      <c r="F1" s="172"/>
      <c r="G1" s="172"/>
      <c r="H1" s="172"/>
      <c r="I1" s="172"/>
      <c r="J1" s="172"/>
      <c r="K1" s="174" t="s">
        <v>362</v>
      </c>
      <c r="L1" s="174"/>
      <c r="M1" s="174"/>
      <c r="N1" s="174"/>
      <c r="O1" s="174"/>
      <c r="P1" s="174"/>
      <c r="Q1" s="174"/>
      <c r="R1" s="174"/>
      <c r="S1" s="174"/>
      <c r="T1" s="172"/>
      <c r="U1" s="172"/>
      <c r="V1" s="172"/>
      <c r="W1" s="174" t="s">
        <v>363</v>
      </c>
      <c r="X1" s="174"/>
      <c r="Y1" s="174"/>
      <c r="Z1" s="174"/>
      <c r="AA1" s="174"/>
      <c r="AB1" s="174"/>
      <c r="AC1" s="174"/>
      <c r="AD1" s="174"/>
      <c r="AE1" s="174"/>
      <c r="AF1" s="174"/>
      <c r="AG1" s="172"/>
      <c r="AH1" s="172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1:73" ht="36.950000000000003" customHeight="1" x14ac:dyDescent="0.3">
      <c r="C2" s="176" t="s">
        <v>5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R2" s="208" t="s">
        <v>6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S2" s="16" t="s">
        <v>7</v>
      </c>
      <c r="BT2" s="16" t="s">
        <v>8</v>
      </c>
    </row>
    <row r="3" spans="1:73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8</v>
      </c>
    </row>
    <row r="4" spans="1:73" ht="36.950000000000003" customHeight="1" x14ac:dyDescent="0.3">
      <c r="B4" s="20"/>
      <c r="C4" s="178" t="s">
        <v>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22"/>
      <c r="AS4" s="23" t="s">
        <v>10</v>
      </c>
      <c r="BE4" s="24" t="s">
        <v>11</v>
      </c>
      <c r="BS4" s="16" t="s">
        <v>7</v>
      </c>
    </row>
    <row r="5" spans="1:73" ht="14.45" customHeight="1" x14ac:dyDescent="0.3">
      <c r="B5" s="20"/>
      <c r="C5" s="21"/>
      <c r="D5" s="25" t="s">
        <v>12</v>
      </c>
      <c r="E5" s="21"/>
      <c r="F5" s="21"/>
      <c r="G5" s="21"/>
      <c r="H5" s="21"/>
      <c r="I5" s="21"/>
      <c r="J5" s="21"/>
      <c r="K5" s="183" t="s">
        <v>13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21"/>
      <c r="AQ5" s="22"/>
      <c r="BE5" s="180" t="s">
        <v>14</v>
      </c>
      <c r="BS5" s="16" t="s">
        <v>7</v>
      </c>
    </row>
    <row r="6" spans="1:73" ht="36.950000000000003" customHeight="1" x14ac:dyDescent="0.3">
      <c r="B6" s="20"/>
      <c r="C6" s="21"/>
      <c r="D6" s="27" t="s">
        <v>15</v>
      </c>
      <c r="E6" s="21"/>
      <c r="F6" s="21"/>
      <c r="G6" s="21"/>
      <c r="H6" s="21"/>
      <c r="I6" s="21"/>
      <c r="J6" s="21"/>
      <c r="K6" s="184" t="s">
        <v>16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21"/>
      <c r="AQ6" s="22"/>
      <c r="BE6" s="177"/>
      <c r="BS6" s="16" t="s">
        <v>7</v>
      </c>
    </row>
    <row r="7" spans="1:73" ht="14.45" customHeight="1" x14ac:dyDescent="0.3">
      <c r="B7" s="20"/>
      <c r="C7" s="21"/>
      <c r="D7" s="28" t="s">
        <v>17</v>
      </c>
      <c r="E7" s="21"/>
      <c r="F7" s="21"/>
      <c r="G7" s="21"/>
      <c r="H7" s="21"/>
      <c r="I7" s="21"/>
      <c r="J7" s="21"/>
      <c r="K7" s="26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18</v>
      </c>
      <c r="AL7" s="21"/>
      <c r="AM7" s="21"/>
      <c r="AN7" s="26" t="s">
        <v>3</v>
      </c>
      <c r="AO7" s="21"/>
      <c r="AP7" s="21"/>
      <c r="AQ7" s="22"/>
      <c r="BE7" s="177"/>
      <c r="BS7" s="16" t="s">
        <v>7</v>
      </c>
    </row>
    <row r="8" spans="1:73" ht="14.45" customHeight="1" x14ac:dyDescent="0.3">
      <c r="B8" s="20"/>
      <c r="C8" s="21"/>
      <c r="D8" s="28" t="s">
        <v>19</v>
      </c>
      <c r="E8" s="21"/>
      <c r="F8" s="21"/>
      <c r="G8" s="21"/>
      <c r="H8" s="21"/>
      <c r="I8" s="21"/>
      <c r="J8" s="21"/>
      <c r="K8" s="26" t="s">
        <v>20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21</v>
      </c>
      <c r="AL8" s="21"/>
      <c r="AM8" s="21"/>
      <c r="AN8" s="29" t="s">
        <v>369</v>
      </c>
      <c r="AO8" s="21"/>
      <c r="AP8" s="21"/>
      <c r="AQ8" s="22"/>
      <c r="BE8" s="177"/>
      <c r="BS8" s="16" t="s">
        <v>7</v>
      </c>
    </row>
    <row r="9" spans="1:73" ht="14.45" customHeight="1" x14ac:dyDescent="0.3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177"/>
      <c r="BS9" s="16" t="s">
        <v>7</v>
      </c>
    </row>
    <row r="10" spans="1:73" ht="14.45" customHeight="1" x14ac:dyDescent="0.3">
      <c r="B10" s="20"/>
      <c r="C10" s="21"/>
      <c r="D10" s="28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23</v>
      </c>
      <c r="AL10" s="21"/>
      <c r="AM10" s="21"/>
      <c r="AN10" s="26" t="s">
        <v>3</v>
      </c>
      <c r="AO10" s="21"/>
      <c r="AP10" s="21"/>
      <c r="AQ10" s="22"/>
      <c r="BE10" s="177"/>
      <c r="BS10" s="16" t="s">
        <v>7</v>
      </c>
    </row>
    <row r="11" spans="1:73" ht="18.399999999999999" customHeight="1" x14ac:dyDescent="0.3">
      <c r="B11" s="20"/>
      <c r="C11" s="21"/>
      <c r="D11" s="21"/>
      <c r="E11" s="26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25</v>
      </c>
      <c r="AL11" s="21"/>
      <c r="AM11" s="21"/>
      <c r="AN11" s="26" t="s">
        <v>3</v>
      </c>
      <c r="AO11" s="21"/>
      <c r="AP11" s="21"/>
      <c r="AQ11" s="22"/>
      <c r="BE11" s="177"/>
      <c r="BS11" s="16" t="s">
        <v>7</v>
      </c>
    </row>
    <row r="12" spans="1:73" ht="6.95" customHeight="1" x14ac:dyDescent="0.3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177"/>
      <c r="BS12" s="16" t="s">
        <v>7</v>
      </c>
    </row>
    <row r="13" spans="1:73" ht="14.45" customHeight="1" x14ac:dyDescent="0.3">
      <c r="B13" s="20"/>
      <c r="C13" s="21"/>
      <c r="D13" s="28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23</v>
      </c>
      <c r="AL13" s="21"/>
      <c r="AM13" s="21"/>
      <c r="AN13" s="30" t="s">
        <v>27</v>
      </c>
      <c r="AO13" s="21"/>
      <c r="AP13" s="21"/>
      <c r="AQ13" s="22"/>
      <c r="BE13" s="177"/>
      <c r="BS13" s="16" t="s">
        <v>7</v>
      </c>
    </row>
    <row r="14" spans="1:73" ht="15" x14ac:dyDescent="0.3">
      <c r="B14" s="20"/>
      <c r="C14" s="21"/>
      <c r="D14" s="21"/>
      <c r="E14" s="185" t="s">
        <v>27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28" t="s">
        <v>25</v>
      </c>
      <c r="AL14" s="21"/>
      <c r="AM14" s="21"/>
      <c r="AN14" s="30" t="s">
        <v>27</v>
      </c>
      <c r="AO14" s="21"/>
      <c r="AP14" s="21"/>
      <c r="AQ14" s="22"/>
      <c r="BE14" s="177"/>
      <c r="BS14" s="16" t="s">
        <v>7</v>
      </c>
    </row>
    <row r="15" spans="1:73" ht="6.95" customHeight="1" x14ac:dyDescent="0.3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177"/>
      <c r="BS15" s="16" t="s">
        <v>4</v>
      </c>
    </row>
    <row r="16" spans="1:73" ht="14.45" customHeight="1" x14ac:dyDescent="0.3">
      <c r="B16" s="20"/>
      <c r="C16" s="21"/>
      <c r="D16" s="28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23</v>
      </c>
      <c r="AL16" s="21"/>
      <c r="AM16" s="21"/>
      <c r="AN16" s="26" t="s">
        <v>3</v>
      </c>
      <c r="AO16" s="21"/>
      <c r="AP16" s="21"/>
      <c r="AQ16" s="22"/>
      <c r="BE16" s="177"/>
      <c r="BS16" s="16" t="s">
        <v>4</v>
      </c>
    </row>
    <row r="17" spans="2:71" ht="18.399999999999999" customHeight="1" x14ac:dyDescent="0.3">
      <c r="B17" s="20"/>
      <c r="C17" s="21"/>
      <c r="D17" s="21"/>
      <c r="E17" s="26" t="s">
        <v>29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25</v>
      </c>
      <c r="AL17" s="21"/>
      <c r="AM17" s="21"/>
      <c r="AN17" s="26" t="s">
        <v>3</v>
      </c>
      <c r="AO17" s="21"/>
      <c r="AP17" s="21"/>
      <c r="AQ17" s="22"/>
      <c r="BE17" s="177"/>
      <c r="BS17" s="16" t="s">
        <v>30</v>
      </c>
    </row>
    <row r="18" spans="2:71" ht="6.95" customHeight="1" x14ac:dyDescent="0.3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177"/>
      <c r="BS18" s="16" t="s">
        <v>31</v>
      </c>
    </row>
    <row r="19" spans="2:71" ht="14.45" customHeight="1" x14ac:dyDescent="0.3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23</v>
      </c>
      <c r="AL19" s="21"/>
      <c r="AM19" s="21"/>
      <c r="AN19" s="26" t="s">
        <v>3</v>
      </c>
      <c r="AO19" s="21"/>
      <c r="AP19" s="21"/>
      <c r="AQ19" s="22"/>
      <c r="BE19" s="177"/>
      <c r="BS19" s="16" t="s">
        <v>31</v>
      </c>
    </row>
    <row r="20" spans="2:71" ht="18.399999999999999" customHeight="1" x14ac:dyDescent="0.3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25</v>
      </c>
      <c r="AL20" s="21"/>
      <c r="AM20" s="21"/>
      <c r="AN20" s="26" t="s">
        <v>3</v>
      </c>
      <c r="AO20" s="21"/>
      <c r="AP20" s="21"/>
      <c r="AQ20" s="22"/>
      <c r="BE20" s="177"/>
    </row>
    <row r="21" spans="2:71" ht="6.95" customHeight="1" x14ac:dyDescent="0.3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177"/>
    </row>
    <row r="22" spans="2:71" ht="15" x14ac:dyDescent="0.3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177"/>
    </row>
    <row r="23" spans="2:71" ht="22.5" customHeight="1" x14ac:dyDescent="0.3">
      <c r="B23" s="20"/>
      <c r="C23" s="21"/>
      <c r="D23" s="21"/>
      <c r="E23" s="186" t="s">
        <v>3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21"/>
      <c r="AP23" s="21"/>
      <c r="AQ23" s="22"/>
      <c r="BE23" s="177"/>
    </row>
    <row r="24" spans="2:71" ht="6.95" customHeight="1" x14ac:dyDescent="0.3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177"/>
    </row>
    <row r="25" spans="2:71" ht="6.95" customHeight="1" x14ac:dyDescent="0.3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177"/>
    </row>
    <row r="26" spans="2:71" ht="14.45" customHeight="1" x14ac:dyDescent="0.3">
      <c r="B26" s="20"/>
      <c r="C26" s="21"/>
      <c r="D26" s="32" t="s">
        <v>35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87" t="e">
        <f>ROUND(AG87,2)</f>
        <v>#REF!</v>
      </c>
      <c r="AL26" s="179"/>
      <c r="AM26" s="179"/>
      <c r="AN26" s="179"/>
      <c r="AO26" s="179"/>
      <c r="AP26" s="21"/>
      <c r="AQ26" s="22"/>
      <c r="BE26" s="177"/>
    </row>
    <row r="27" spans="2:71" ht="14.45" customHeight="1" x14ac:dyDescent="0.3">
      <c r="B27" s="20"/>
      <c r="C27" s="21"/>
      <c r="D27" s="32" t="s">
        <v>36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187" t="e">
        <f>ROUND(AG90,2)</f>
        <v>#REF!</v>
      </c>
      <c r="AL27" s="179"/>
      <c r="AM27" s="179"/>
      <c r="AN27" s="179"/>
      <c r="AO27" s="179"/>
      <c r="AP27" s="21"/>
      <c r="AQ27" s="22"/>
      <c r="BE27" s="177"/>
    </row>
    <row r="28" spans="2:71" s="1" customFormat="1" ht="6.95" customHeight="1" x14ac:dyDescent="0.3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181"/>
    </row>
    <row r="29" spans="2:71" s="1" customFormat="1" ht="25.9" customHeight="1" x14ac:dyDescent="0.3">
      <c r="B29" s="33"/>
      <c r="C29" s="34"/>
      <c r="D29" s="36" t="s">
        <v>37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188" t="e">
        <f>ROUND(AK26+AK27,2)</f>
        <v>#REF!</v>
      </c>
      <c r="AL29" s="189"/>
      <c r="AM29" s="189"/>
      <c r="AN29" s="189"/>
      <c r="AO29" s="189"/>
      <c r="AP29" s="34"/>
      <c r="AQ29" s="35"/>
      <c r="BE29" s="181"/>
    </row>
    <row r="30" spans="2:71" s="1" customFormat="1" ht="6.95" customHeigh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181"/>
    </row>
    <row r="31" spans="2:71" s="2" customFormat="1" ht="14.45" customHeight="1" x14ac:dyDescent="0.3">
      <c r="B31" s="38"/>
      <c r="C31" s="39"/>
      <c r="D31" s="40" t="s">
        <v>38</v>
      </c>
      <c r="E31" s="39"/>
      <c r="F31" s="40" t="s">
        <v>39</v>
      </c>
      <c r="G31" s="39"/>
      <c r="H31" s="39"/>
      <c r="I31" s="39"/>
      <c r="J31" s="39"/>
      <c r="K31" s="39"/>
      <c r="L31" s="190">
        <v>0.2</v>
      </c>
      <c r="M31" s="191"/>
      <c r="N31" s="191"/>
      <c r="O31" s="191"/>
      <c r="P31" s="39"/>
      <c r="Q31" s="39"/>
      <c r="R31" s="39"/>
      <c r="S31" s="39"/>
      <c r="T31" s="42" t="s">
        <v>40</v>
      </c>
      <c r="U31" s="39"/>
      <c r="V31" s="39"/>
      <c r="W31" s="192" t="e">
        <f>ROUND(AZ87+SUM(CD91:CD91),2)</f>
        <v>#REF!</v>
      </c>
      <c r="X31" s="191"/>
      <c r="Y31" s="191"/>
      <c r="Z31" s="191"/>
      <c r="AA31" s="191"/>
      <c r="AB31" s="191"/>
      <c r="AC31" s="191"/>
      <c r="AD31" s="191"/>
      <c r="AE31" s="191"/>
      <c r="AF31" s="39"/>
      <c r="AG31" s="39"/>
      <c r="AH31" s="39"/>
      <c r="AI31" s="39"/>
      <c r="AJ31" s="39"/>
      <c r="AK31" s="192" t="e">
        <f>ROUND(AV87+SUM(BY91:BY91),2)</f>
        <v>#REF!</v>
      </c>
      <c r="AL31" s="191"/>
      <c r="AM31" s="191"/>
      <c r="AN31" s="191"/>
      <c r="AO31" s="191"/>
      <c r="AP31" s="39"/>
      <c r="AQ31" s="43"/>
      <c r="BE31" s="182"/>
    </row>
    <row r="32" spans="2:71" s="2" customFormat="1" ht="14.45" customHeight="1" x14ac:dyDescent="0.3">
      <c r="B32" s="38"/>
      <c r="C32" s="39"/>
      <c r="D32" s="39"/>
      <c r="E32" s="39"/>
      <c r="F32" s="40" t="s">
        <v>41</v>
      </c>
      <c r="G32" s="39"/>
      <c r="H32" s="39"/>
      <c r="I32" s="39"/>
      <c r="J32" s="39"/>
      <c r="K32" s="39"/>
      <c r="L32" s="190">
        <v>0.2</v>
      </c>
      <c r="M32" s="191"/>
      <c r="N32" s="191"/>
      <c r="O32" s="191"/>
      <c r="P32" s="39"/>
      <c r="Q32" s="39"/>
      <c r="R32" s="39"/>
      <c r="S32" s="39"/>
      <c r="T32" s="42" t="s">
        <v>40</v>
      </c>
      <c r="U32" s="39"/>
      <c r="V32" s="39"/>
      <c r="W32" s="192" t="e">
        <f>ROUND(BA87+SUM(CE91:CE91),2)</f>
        <v>#REF!</v>
      </c>
      <c r="X32" s="191"/>
      <c r="Y32" s="191"/>
      <c r="Z32" s="191"/>
      <c r="AA32" s="191"/>
      <c r="AB32" s="191"/>
      <c r="AC32" s="191"/>
      <c r="AD32" s="191"/>
      <c r="AE32" s="191"/>
      <c r="AF32" s="39"/>
      <c r="AG32" s="39"/>
      <c r="AH32" s="39"/>
      <c r="AI32" s="39"/>
      <c r="AJ32" s="39"/>
      <c r="AK32" s="192" t="e">
        <f>ROUND(AW87+SUM(BZ91:BZ91),2)</f>
        <v>#REF!</v>
      </c>
      <c r="AL32" s="191"/>
      <c r="AM32" s="191"/>
      <c r="AN32" s="191"/>
      <c r="AO32" s="191"/>
      <c r="AP32" s="39"/>
      <c r="AQ32" s="43"/>
      <c r="BE32" s="182"/>
    </row>
    <row r="33" spans="2:57" s="2" customFormat="1" ht="14.45" hidden="1" customHeight="1" x14ac:dyDescent="0.3">
      <c r="B33" s="38"/>
      <c r="C33" s="39"/>
      <c r="D33" s="39"/>
      <c r="E33" s="39"/>
      <c r="F33" s="40" t="s">
        <v>42</v>
      </c>
      <c r="G33" s="39"/>
      <c r="H33" s="39"/>
      <c r="I33" s="39"/>
      <c r="J33" s="39"/>
      <c r="K33" s="39"/>
      <c r="L33" s="190">
        <v>0.2</v>
      </c>
      <c r="M33" s="191"/>
      <c r="N33" s="191"/>
      <c r="O33" s="191"/>
      <c r="P33" s="39"/>
      <c r="Q33" s="39"/>
      <c r="R33" s="39"/>
      <c r="S33" s="39"/>
      <c r="T33" s="42" t="s">
        <v>40</v>
      </c>
      <c r="U33" s="39"/>
      <c r="V33" s="39"/>
      <c r="W33" s="192" t="e">
        <f>ROUND(BB87+SUM(CF91:CF91),2)</f>
        <v>#REF!</v>
      </c>
      <c r="X33" s="191"/>
      <c r="Y33" s="191"/>
      <c r="Z33" s="191"/>
      <c r="AA33" s="191"/>
      <c r="AB33" s="191"/>
      <c r="AC33" s="191"/>
      <c r="AD33" s="191"/>
      <c r="AE33" s="191"/>
      <c r="AF33" s="39"/>
      <c r="AG33" s="39"/>
      <c r="AH33" s="39"/>
      <c r="AI33" s="39"/>
      <c r="AJ33" s="39"/>
      <c r="AK33" s="192">
        <v>0</v>
      </c>
      <c r="AL33" s="191"/>
      <c r="AM33" s="191"/>
      <c r="AN33" s="191"/>
      <c r="AO33" s="191"/>
      <c r="AP33" s="39"/>
      <c r="AQ33" s="43"/>
      <c r="BE33" s="182"/>
    </row>
    <row r="34" spans="2:57" s="2" customFormat="1" ht="14.45" hidden="1" customHeight="1" x14ac:dyDescent="0.3">
      <c r="B34" s="38"/>
      <c r="C34" s="39"/>
      <c r="D34" s="39"/>
      <c r="E34" s="39"/>
      <c r="F34" s="40" t="s">
        <v>43</v>
      </c>
      <c r="G34" s="39"/>
      <c r="H34" s="39"/>
      <c r="I34" s="39"/>
      <c r="J34" s="39"/>
      <c r="K34" s="39"/>
      <c r="L34" s="190">
        <v>0.2</v>
      </c>
      <c r="M34" s="191"/>
      <c r="N34" s="191"/>
      <c r="O34" s="191"/>
      <c r="P34" s="39"/>
      <c r="Q34" s="39"/>
      <c r="R34" s="39"/>
      <c r="S34" s="39"/>
      <c r="T34" s="42" t="s">
        <v>40</v>
      </c>
      <c r="U34" s="39"/>
      <c r="V34" s="39"/>
      <c r="W34" s="192" t="e">
        <f>ROUND(BC87+SUM(CG91:CG91),2)</f>
        <v>#REF!</v>
      </c>
      <c r="X34" s="191"/>
      <c r="Y34" s="191"/>
      <c r="Z34" s="191"/>
      <c r="AA34" s="191"/>
      <c r="AB34" s="191"/>
      <c r="AC34" s="191"/>
      <c r="AD34" s="191"/>
      <c r="AE34" s="191"/>
      <c r="AF34" s="39"/>
      <c r="AG34" s="39"/>
      <c r="AH34" s="39"/>
      <c r="AI34" s="39"/>
      <c r="AJ34" s="39"/>
      <c r="AK34" s="192">
        <v>0</v>
      </c>
      <c r="AL34" s="191"/>
      <c r="AM34" s="191"/>
      <c r="AN34" s="191"/>
      <c r="AO34" s="191"/>
      <c r="AP34" s="39"/>
      <c r="AQ34" s="43"/>
      <c r="BE34" s="182"/>
    </row>
    <row r="35" spans="2:57" s="2" customFormat="1" ht="14.45" hidden="1" customHeight="1" x14ac:dyDescent="0.3">
      <c r="B35" s="38"/>
      <c r="C35" s="39"/>
      <c r="D35" s="39"/>
      <c r="E35" s="39"/>
      <c r="F35" s="40" t="s">
        <v>44</v>
      </c>
      <c r="G35" s="39"/>
      <c r="H35" s="39"/>
      <c r="I35" s="39"/>
      <c r="J35" s="39"/>
      <c r="K35" s="39"/>
      <c r="L35" s="190">
        <v>0</v>
      </c>
      <c r="M35" s="191"/>
      <c r="N35" s="191"/>
      <c r="O35" s="191"/>
      <c r="P35" s="39"/>
      <c r="Q35" s="39"/>
      <c r="R35" s="39"/>
      <c r="S35" s="39"/>
      <c r="T35" s="42" t="s">
        <v>40</v>
      </c>
      <c r="U35" s="39"/>
      <c r="V35" s="39"/>
      <c r="W35" s="192" t="e">
        <f>ROUND(BD87+SUM(CH91:CH91),2)</f>
        <v>#REF!</v>
      </c>
      <c r="X35" s="191"/>
      <c r="Y35" s="191"/>
      <c r="Z35" s="191"/>
      <c r="AA35" s="191"/>
      <c r="AB35" s="191"/>
      <c r="AC35" s="191"/>
      <c r="AD35" s="191"/>
      <c r="AE35" s="191"/>
      <c r="AF35" s="39"/>
      <c r="AG35" s="39"/>
      <c r="AH35" s="39"/>
      <c r="AI35" s="39"/>
      <c r="AJ35" s="39"/>
      <c r="AK35" s="192">
        <v>0</v>
      </c>
      <c r="AL35" s="191"/>
      <c r="AM35" s="191"/>
      <c r="AN35" s="191"/>
      <c r="AO35" s="191"/>
      <c r="AP35" s="39"/>
      <c r="AQ35" s="43"/>
    </row>
    <row r="36" spans="2:57" s="1" customFormat="1" ht="6.95" customHeight="1" x14ac:dyDescent="0.3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57" s="1" customFormat="1" ht="25.9" customHeight="1" x14ac:dyDescent="0.3">
      <c r="B37" s="33"/>
      <c r="C37" s="44"/>
      <c r="D37" s="45" t="s">
        <v>45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46</v>
      </c>
      <c r="U37" s="46"/>
      <c r="V37" s="46"/>
      <c r="W37" s="46"/>
      <c r="X37" s="215" t="s">
        <v>47</v>
      </c>
      <c r="Y37" s="194"/>
      <c r="Z37" s="194"/>
      <c r="AA37" s="194"/>
      <c r="AB37" s="194"/>
      <c r="AC37" s="46"/>
      <c r="AD37" s="46"/>
      <c r="AE37" s="46"/>
      <c r="AF37" s="46"/>
      <c r="AG37" s="46"/>
      <c r="AH37" s="46"/>
      <c r="AI37" s="46"/>
      <c r="AJ37" s="46"/>
      <c r="AK37" s="193" t="e">
        <f>SUM(AK29:AK35)</f>
        <v>#REF!</v>
      </c>
      <c r="AL37" s="194"/>
      <c r="AM37" s="194"/>
      <c r="AN37" s="194"/>
      <c r="AO37" s="195"/>
      <c r="AP37" s="44"/>
      <c r="AQ37" s="35"/>
    </row>
    <row r="38" spans="2:57" s="1" customFormat="1" ht="14.45" customHeight="1" x14ac:dyDescent="0.3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57" x14ac:dyDescent="0.3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57" x14ac:dyDescent="0.3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57" x14ac:dyDescent="0.3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57" x14ac:dyDescent="0.3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57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57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57" x14ac:dyDescent="0.3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57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57" x14ac:dyDescent="0.3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57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 x14ac:dyDescent="0.3">
      <c r="B49" s="33"/>
      <c r="C49" s="34"/>
      <c r="D49" s="48" t="s">
        <v>48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49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x14ac:dyDescent="0.3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x14ac:dyDescent="0.3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x14ac:dyDescent="0.3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x14ac:dyDescent="0.3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x14ac:dyDescent="0.3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x14ac:dyDescent="0.3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x14ac:dyDescent="0.3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x14ac:dyDescent="0.3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 ht="15" x14ac:dyDescent="0.3">
      <c r="B58" s="33"/>
      <c r="C58" s="34"/>
      <c r="D58" s="53" t="s">
        <v>50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51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50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51</v>
      </c>
      <c r="AN58" s="54"/>
      <c r="AO58" s="56"/>
      <c r="AP58" s="34"/>
      <c r="AQ58" s="35"/>
    </row>
    <row r="59" spans="2:43" x14ac:dyDescent="0.3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 x14ac:dyDescent="0.3">
      <c r="B60" s="33"/>
      <c r="C60" s="34"/>
      <c r="D60" s="48" t="s">
        <v>52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53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x14ac:dyDescent="0.3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x14ac:dyDescent="0.3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x14ac:dyDescent="0.3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x14ac:dyDescent="0.3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x14ac:dyDescent="0.3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x14ac:dyDescent="0.3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x14ac:dyDescent="0.3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x14ac:dyDescent="0.3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 ht="15" x14ac:dyDescent="0.3">
      <c r="B69" s="33"/>
      <c r="C69" s="34"/>
      <c r="D69" s="53" t="s">
        <v>50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51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50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51</v>
      </c>
      <c r="AN69" s="54"/>
      <c r="AO69" s="56"/>
      <c r="AP69" s="34"/>
      <c r="AQ69" s="35"/>
    </row>
    <row r="70" spans="2:43" s="1" customFormat="1" ht="6.95" customHeight="1" x14ac:dyDescent="0.3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 x14ac:dyDescent="0.3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 x14ac:dyDescent="0.3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0000000000003" customHeight="1" x14ac:dyDescent="0.3">
      <c r="B76" s="33"/>
      <c r="C76" s="178" t="s">
        <v>54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35"/>
    </row>
    <row r="77" spans="2:43" s="3" customFormat="1" ht="14.45" customHeight="1" x14ac:dyDescent="0.3">
      <c r="B77" s="63"/>
      <c r="C77" s="28" t="s">
        <v>12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36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0000000000003" customHeight="1" x14ac:dyDescent="0.3">
      <c r="B78" s="66"/>
      <c r="C78" s="67" t="s">
        <v>15</v>
      </c>
      <c r="D78" s="68"/>
      <c r="E78" s="68"/>
      <c r="F78" s="68"/>
      <c r="G78" s="68"/>
      <c r="H78" s="68"/>
      <c r="I78" s="68"/>
      <c r="J78" s="68"/>
      <c r="K78" s="68"/>
      <c r="L78" s="209" t="str">
        <f>K6</f>
        <v>Obecné trhovisko</v>
      </c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68"/>
      <c r="AQ78" s="69"/>
    </row>
    <row r="79" spans="2:43" s="1" customFormat="1" ht="6.95" customHeight="1" x14ac:dyDescent="0.3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 x14ac:dyDescent="0.3">
      <c r="B80" s="33"/>
      <c r="C80" s="28" t="s">
        <v>19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Uloža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21</v>
      </c>
      <c r="AJ80" s="34"/>
      <c r="AK80" s="34"/>
      <c r="AL80" s="34"/>
      <c r="AM80" s="71" t="str">
        <f>IF(AN8= "","",AN8)</f>
        <v>Výplň údaj</v>
      </c>
      <c r="AN80" s="34"/>
      <c r="AO80" s="34"/>
      <c r="AP80" s="34"/>
      <c r="AQ80" s="35"/>
    </row>
    <row r="81" spans="1:76" s="1" customFormat="1" ht="6.95" customHeight="1" x14ac:dyDescent="0.3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1:76" s="1" customFormat="1" ht="15" x14ac:dyDescent="0.3">
      <c r="B82" s="33"/>
      <c r="C82" s="28" t="s">
        <v>22</v>
      </c>
      <c r="D82" s="34"/>
      <c r="E82" s="34"/>
      <c r="F82" s="34"/>
      <c r="G82" s="34"/>
      <c r="H82" s="34"/>
      <c r="I82" s="34"/>
      <c r="J82" s="34"/>
      <c r="K82" s="34"/>
      <c r="L82" s="64" t="str">
        <f>IF(E11= "","",E11)</f>
        <v>Obec Uloža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28</v>
      </c>
      <c r="AJ82" s="34"/>
      <c r="AK82" s="34"/>
      <c r="AL82" s="34"/>
      <c r="AM82" s="211" t="str">
        <f>IF(E17="","",E17)</f>
        <v>Ing.Michal Babej</v>
      </c>
      <c r="AN82" s="196"/>
      <c r="AO82" s="196"/>
      <c r="AP82" s="196"/>
      <c r="AQ82" s="35"/>
      <c r="AS82" s="212" t="s">
        <v>55</v>
      </c>
      <c r="AT82" s="213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1:76" s="1" customFormat="1" ht="15" x14ac:dyDescent="0.3">
      <c r="B83" s="33"/>
      <c r="C83" s="28" t="s">
        <v>26</v>
      </c>
      <c r="D83" s="34"/>
      <c r="E83" s="34"/>
      <c r="F83" s="34"/>
      <c r="G83" s="34"/>
      <c r="H83" s="34"/>
      <c r="I83" s="34"/>
      <c r="J83" s="34"/>
      <c r="K83" s="34"/>
      <c r="L83" s="64" t="str">
        <f>IF(E14= 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32</v>
      </c>
      <c r="AJ83" s="34"/>
      <c r="AK83" s="34"/>
      <c r="AL83" s="34"/>
      <c r="AM83" s="211" t="str">
        <f>IF(E20="","",E20)</f>
        <v xml:space="preserve"> </v>
      </c>
      <c r="AN83" s="196"/>
      <c r="AO83" s="196"/>
      <c r="AP83" s="196"/>
      <c r="AQ83" s="35"/>
      <c r="AS83" s="214"/>
      <c r="AT83" s="196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1:76" s="1" customFormat="1" ht="10.9" customHeight="1" x14ac:dyDescent="0.3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14"/>
      <c r="AT84" s="196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1:76" s="1" customFormat="1" ht="29.25" customHeight="1" x14ac:dyDescent="0.3">
      <c r="B85" s="33"/>
      <c r="C85" s="198" t="s">
        <v>56</v>
      </c>
      <c r="D85" s="199"/>
      <c r="E85" s="199"/>
      <c r="F85" s="199"/>
      <c r="G85" s="199"/>
      <c r="H85" s="73"/>
      <c r="I85" s="200" t="s">
        <v>57</v>
      </c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200" t="s">
        <v>58</v>
      </c>
      <c r="AH85" s="199"/>
      <c r="AI85" s="199"/>
      <c r="AJ85" s="199"/>
      <c r="AK85" s="199"/>
      <c r="AL85" s="199"/>
      <c r="AM85" s="199"/>
      <c r="AN85" s="200" t="s">
        <v>59</v>
      </c>
      <c r="AO85" s="199"/>
      <c r="AP85" s="201"/>
      <c r="AQ85" s="35"/>
      <c r="AS85" s="74" t="s">
        <v>60</v>
      </c>
      <c r="AT85" s="75" t="s">
        <v>61</v>
      </c>
      <c r="AU85" s="75" t="s">
        <v>62</v>
      </c>
      <c r="AV85" s="75" t="s">
        <v>63</v>
      </c>
      <c r="AW85" s="75" t="s">
        <v>64</v>
      </c>
      <c r="AX85" s="75" t="s">
        <v>65</v>
      </c>
      <c r="AY85" s="75" t="s">
        <v>66</v>
      </c>
      <c r="AZ85" s="75" t="s">
        <v>67</v>
      </c>
      <c r="BA85" s="75" t="s">
        <v>68</v>
      </c>
      <c r="BB85" s="75" t="s">
        <v>69</v>
      </c>
      <c r="BC85" s="75" t="s">
        <v>70</v>
      </c>
      <c r="BD85" s="76" t="s">
        <v>71</v>
      </c>
    </row>
    <row r="86" spans="1:76" s="1" customFormat="1" ht="10.9" customHeight="1" x14ac:dyDescent="0.3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1:76" s="4" customFormat="1" ht="32.450000000000003" customHeight="1" x14ac:dyDescent="0.3">
      <c r="B87" s="66"/>
      <c r="C87" s="78" t="s">
        <v>72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05" t="e">
        <f>ROUND(AG88,2)</f>
        <v>#REF!</v>
      </c>
      <c r="AH87" s="205"/>
      <c r="AI87" s="205"/>
      <c r="AJ87" s="205"/>
      <c r="AK87" s="205"/>
      <c r="AL87" s="205"/>
      <c r="AM87" s="205"/>
      <c r="AN87" s="206" t="e">
        <f>SUM(AG87,AT87)</f>
        <v>#REF!</v>
      </c>
      <c r="AO87" s="206"/>
      <c r="AP87" s="206"/>
      <c r="AQ87" s="69"/>
      <c r="AS87" s="80" t="e">
        <f>ROUND(AS88,2)</f>
        <v>#REF!</v>
      </c>
      <c r="AT87" s="81" t="e">
        <f>ROUND(SUM(AV87:AW87),2)</f>
        <v>#REF!</v>
      </c>
      <c r="AU87" s="82" t="e">
        <f>ROUND(AU88,5)</f>
        <v>#REF!</v>
      </c>
      <c r="AV87" s="81" t="e">
        <f>ROUND(AZ87*L31,2)</f>
        <v>#REF!</v>
      </c>
      <c r="AW87" s="81" t="e">
        <f>ROUND(BA87*L32,2)</f>
        <v>#REF!</v>
      </c>
      <c r="AX87" s="81" t="e">
        <f>ROUND(BB87*L31,2)</f>
        <v>#REF!</v>
      </c>
      <c r="AY87" s="81" t="e">
        <f>ROUND(BC87*L32,2)</f>
        <v>#REF!</v>
      </c>
      <c r="AZ87" s="81" t="e">
        <f>ROUND(AZ88,2)</f>
        <v>#REF!</v>
      </c>
      <c r="BA87" s="81" t="e">
        <f>ROUND(BA88,2)</f>
        <v>#REF!</v>
      </c>
      <c r="BB87" s="81" t="e">
        <f>ROUND(BB88,2)</f>
        <v>#REF!</v>
      </c>
      <c r="BC87" s="81" t="e">
        <f>ROUND(BC88,2)</f>
        <v>#REF!</v>
      </c>
      <c r="BD87" s="83" t="e">
        <f>ROUND(BD88,2)</f>
        <v>#REF!</v>
      </c>
      <c r="BS87" s="84" t="s">
        <v>73</v>
      </c>
      <c r="BT87" s="84" t="s">
        <v>74</v>
      </c>
      <c r="BV87" s="84" t="s">
        <v>75</v>
      </c>
      <c r="BW87" s="84" t="s">
        <v>76</v>
      </c>
      <c r="BX87" s="84" t="s">
        <v>77</v>
      </c>
    </row>
    <row r="88" spans="1:76" s="5" customFormat="1" ht="22.5" customHeight="1" x14ac:dyDescent="0.3">
      <c r="A88" s="170" t="s">
        <v>364</v>
      </c>
      <c r="B88" s="85"/>
      <c r="C88" s="86"/>
      <c r="D88" s="204" t="s">
        <v>13</v>
      </c>
      <c r="E88" s="203"/>
      <c r="F88" s="203"/>
      <c r="G88" s="203"/>
      <c r="H88" s="203"/>
      <c r="I88" s="87"/>
      <c r="J88" s="204" t="s">
        <v>16</v>
      </c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2" t="e">
        <f>'36 - Obecné trhovisko'!M29</f>
        <v>#REF!</v>
      </c>
      <c r="AH88" s="203"/>
      <c r="AI88" s="203"/>
      <c r="AJ88" s="203"/>
      <c r="AK88" s="203"/>
      <c r="AL88" s="203"/>
      <c r="AM88" s="203"/>
      <c r="AN88" s="202" t="e">
        <f>SUM(AG88,AT88)</f>
        <v>#REF!</v>
      </c>
      <c r="AO88" s="203"/>
      <c r="AP88" s="203"/>
      <c r="AQ88" s="88"/>
      <c r="AS88" s="89" t="e">
        <f>'36 - Obecné trhovisko'!M27</f>
        <v>#REF!</v>
      </c>
      <c r="AT88" s="90" t="e">
        <f>ROUND(SUM(AV88:AW88),2)</f>
        <v>#REF!</v>
      </c>
      <c r="AU88" s="91" t="e">
        <f>'36 - Obecné trhovisko'!W120</f>
        <v>#REF!</v>
      </c>
      <c r="AV88" s="90" t="e">
        <f>'36 - Obecné trhovisko'!M31</f>
        <v>#REF!</v>
      </c>
      <c r="AW88" s="90" t="e">
        <f>'36 - Obecné trhovisko'!M32</f>
        <v>#REF!</v>
      </c>
      <c r="AX88" s="90">
        <f>'36 - Obecné trhovisko'!M33</f>
        <v>0</v>
      </c>
      <c r="AY88" s="90">
        <f>'36 - Obecné trhovisko'!M34</f>
        <v>0</v>
      </c>
      <c r="AZ88" s="90" t="e">
        <f>'36 - Obecné trhovisko'!H31</f>
        <v>#REF!</v>
      </c>
      <c r="BA88" s="90" t="e">
        <f>'36 - Obecné trhovisko'!H32</f>
        <v>#REF!</v>
      </c>
      <c r="BB88" s="90" t="e">
        <f>'36 - Obecné trhovisko'!H33</f>
        <v>#REF!</v>
      </c>
      <c r="BC88" s="90" t="e">
        <f>'36 - Obecné trhovisko'!H34</f>
        <v>#REF!</v>
      </c>
      <c r="BD88" s="92" t="e">
        <f>'36 - Obecné trhovisko'!H35</f>
        <v>#REF!</v>
      </c>
      <c r="BT88" s="93" t="s">
        <v>78</v>
      </c>
      <c r="BU88" s="93" t="s">
        <v>79</v>
      </c>
      <c r="BV88" s="93" t="s">
        <v>75</v>
      </c>
      <c r="BW88" s="93" t="s">
        <v>76</v>
      </c>
      <c r="BX88" s="93" t="s">
        <v>77</v>
      </c>
    </row>
    <row r="89" spans="1:76" x14ac:dyDescent="0.3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2"/>
    </row>
    <row r="90" spans="1:76" s="1" customFormat="1" ht="30" customHeight="1" x14ac:dyDescent="0.3">
      <c r="B90" s="33"/>
      <c r="C90" s="78" t="s">
        <v>80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206" t="e">
        <f>ROUND(SUM(#REF!),2)</f>
        <v>#REF!</v>
      </c>
      <c r="AH90" s="196"/>
      <c r="AI90" s="196"/>
      <c r="AJ90" s="196"/>
      <c r="AK90" s="196"/>
      <c r="AL90" s="196"/>
      <c r="AM90" s="196"/>
      <c r="AN90" s="206" t="e">
        <f>ROUND(SUM(#REF!),2)</f>
        <v>#REF!</v>
      </c>
      <c r="AO90" s="196"/>
      <c r="AP90" s="196"/>
      <c r="AQ90" s="35"/>
      <c r="AS90" s="74" t="s">
        <v>81</v>
      </c>
      <c r="AT90" s="75" t="s">
        <v>82</v>
      </c>
      <c r="AU90" s="75" t="s">
        <v>38</v>
      </c>
      <c r="AV90" s="76" t="s">
        <v>61</v>
      </c>
    </row>
    <row r="91" spans="1:76" s="1" customFormat="1" ht="10.9" customHeight="1" x14ac:dyDescent="0.3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5"/>
    </row>
    <row r="92" spans="1:76" s="1" customFormat="1" ht="30" customHeight="1" x14ac:dyDescent="0.3">
      <c r="B92" s="33"/>
      <c r="C92" s="96" t="s">
        <v>84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207" t="e">
        <f>ROUND(AG87+AG90,2)</f>
        <v>#REF!</v>
      </c>
      <c r="AH92" s="207"/>
      <c r="AI92" s="207"/>
      <c r="AJ92" s="207"/>
      <c r="AK92" s="207"/>
      <c r="AL92" s="207"/>
      <c r="AM92" s="207"/>
      <c r="AN92" s="207" t="e">
        <f>AN87+AN90</f>
        <v>#REF!</v>
      </c>
      <c r="AO92" s="207"/>
      <c r="AP92" s="207"/>
      <c r="AQ92" s="35"/>
    </row>
    <row r="93" spans="1:76" s="1" customFormat="1" ht="6.95" customHeight="1" x14ac:dyDescent="0.3"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9"/>
    </row>
  </sheetData>
  <mergeCells count="47">
    <mergeCell ref="AG92:AM92"/>
    <mergeCell ref="AN92:AP92"/>
    <mergeCell ref="AR2:BE2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1">
      <formula1>"základná,znížená,nulová"</formula1>
    </dataValidation>
    <dataValidation type="list" allowBlank="1" showInputMessage="1" showErrorMessage="1" error="Povolené sú hodnoty stavebná časť, technologická časť, investičná časť." sqref="AT91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36 - Obecné trhovisko'!C2" tooltip="36 - Obecné trhovisko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82"/>
  <sheetViews>
    <sheetView showGridLines="0" tabSelected="1" workbookViewId="0">
      <pane ySplit="1" topLeftCell="A276" activePane="bottomLeft" state="frozen"/>
      <selection pane="bottomLeft" activeCell="I303" sqref="I303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75"/>
      <c r="B1" s="172"/>
      <c r="C1" s="172"/>
      <c r="D1" s="173" t="s">
        <v>1</v>
      </c>
      <c r="E1" s="172"/>
      <c r="F1" s="174" t="s">
        <v>365</v>
      </c>
      <c r="G1" s="174"/>
      <c r="H1" s="258" t="s">
        <v>366</v>
      </c>
      <c r="I1" s="258"/>
      <c r="J1" s="258"/>
      <c r="K1" s="258"/>
      <c r="L1" s="174" t="s">
        <v>367</v>
      </c>
      <c r="M1" s="172"/>
      <c r="N1" s="172"/>
      <c r="O1" s="173" t="s">
        <v>85</v>
      </c>
      <c r="P1" s="172"/>
      <c r="Q1" s="172"/>
      <c r="R1" s="172"/>
      <c r="S1" s="174" t="s">
        <v>368</v>
      </c>
      <c r="T1" s="174"/>
      <c r="U1" s="175"/>
      <c r="V1" s="17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176" t="s">
        <v>5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S2" s="208" t="s">
        <v>6</v>
      </c>
      <c r="T2" s="177"/>
      <c r="U2" s="177"/>
      <c r="V2" s="177"/>
      <c r="W2" s="177"/>
      <c r="X2" s="177"/>
      <c r="Y2" s="177"/>
      <c r="Z2" s="177"/>
      <c r="AA2" s="177"/>
      <c r="AB2" s="177"/>
      <c r="AC2" s="177"/>
      <c r="AT2" s="16" t="s">
        <v>76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74</v>
      </c>
    </row>
    <row r="4" spans="1:66" ht="36.950000000000003" customHeight="1" x14ac:dyDescent="0.3">
      <c r="B4" s="20"/>
      <c r="C4" s="178" t="s">
        <v>86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22"/>
      <c r="T4" s="23" t="s">
        <v>10</v>
      </c>
      <c r="AT4" s="16" t="s">
        <v>4</v>
      </c>
    </row>
    <row r="5" spans="1:66" ht="6.95" customHeight="1" x14ac:dyDescent="0.3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66" s="1" customFormat="1" ht="32.85" customHeight="1" x14ac:dyDescent="0.3">
      <c r="B6" s="33"/>
      <c r="C6" s="34"/>
      <c r="D6" s="27" t="s">
        <v>15</v>
      </c>
      <c r="E6" s="34"/>
      <c r="F6" s="184" t="s">
        <v>16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34"/>
      <c r="R6" s="35"/>
    </row>
    <row r="7" spans="1:66" s="1" customFormat="1" ht="14.45" customHeight="1" x14ac:dyDescent="0.3">
      <c r="B7" s="33"/>
      <c r="C7" s="34"/>
      <c r="D7" s="28" t="s">
        <v>17</v>
      </c>
      <c r="E7" s="34"/>
      <c r="F7" s="26" t="s">
        <v>3</v>
      </c>
      <c r="G7" s="34"/>
      <c r="H7" s="34"/>
      <c r="I7" s="34"/>
      <c r="J7" s="34"/>
      <c r="K7" s="34"/>
      <c r="L7" s="34"/>
      <c r="M7" s="28" t="s">
        <v>18</v>
      </c>
      <c r="N7" s="34"/>
      <c r="O7" s="26" t="s">
        <v>3</v>
      </c>
      <c r="P7" s="34"/>
      <c r="Q7" s="34"/>
      <c r="R7" s="35"/>
    </row>
    <row r="8" spans="1:66" s="1" customFormat="1" ht="14.45" customHeight="1" x14ac:dyDescent="0.3">
      <c r="B8" s="33"/>
      <c r="C8" s="34"/>
      <c r="D8" s="28" t="s">
        <v>19</v>
      </c>
      <c r="E8" s="34"/>
      <c r="F8" s="26" t="s">
        <v>20</v>
      </c>
      <c r="G8" s="34"/>
      <c r="H8" s="34"/>
      <c r="I8" s="34"/>
      <c r="J8" s="34"/>
      <c r="K8" s="34"/>
      <c r="L8" s="34"/>
      <c r="M8" s="28" t="s">
        <v>21</v>
      </c>
      <c r="N8" s="34"/>
      <c r="O8" s="216" t="str">
        <f>'Rekapitulácia stavby'!AN8</f>
        <v>Výplň údaj</v>
      </c>
      <c r="P8" s="196"/>
      <c r="Q8" s="34"/>
      <c r="R8" s="35"/>
    </row>
    <row r="9" spans="1:66" s="1" customFormat="1" ht="10.9" customHeight="1" x14ac:dyDescent="0.3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</row>
    <row r="10" spans="1:66" s="1" customFormat="1" ht="14.45" customHeight="1" x14ac:dyDescent="0.3">
      <c r="B10" s="33"/>
      <c r="C10" s="34"/>
      <c r="D10" s="28" t="s">
        <v>22</v>
      </c>
      <c r="E10" s="34"/>
      <c r="F10" s="34"/>
      <c r="G10" s="34"/>
      <c r="H10" s="34"/>
      <c r="I10" s="34"/>
      <c r="J10" s="34"/>
      <c r="K10" s="34"/>
      <c r="L10" s="34"/>
      <c r="M10" s="28" t="s">
        <v>23</v>
      </c>
      <c r="N10" s="34"/>
      <c r="O10" s="183" t="s">
        <v>3</v>
      </c>
      <c r="P10" s="196"/>
      <c r="Q10" s="34"/>
      <c r="R10" s="35"/>
    </row>
    <row r="11" spans="1:66" s="1" customFormat="1" ht="18" customHeight="1" x14ac:dyDescent="0.3">
      <c r="B11" s="33"/>
      <c r="C11" s="34"/>
      <c r="D11" s="34"/>
      <c r="E11" s="26" t="s">
        <v>24</v>
      </c>
      <c r="F11" s="34"/>
      <c r="G11" s="34"/>
      <c r="H11" s="34"/>
      <c r="I11" s="34"/>
      <c r="J11" s="34"/>
      <c r="K11" s="34"/>
      <c r="L11" s="34"/>
      <c r="M11" s="28" t="s">
        <v>25</v>
      </c>
      <c r="N11" s="34"/>
      <c r="O11" s="183" t="s">
        <v>3</v>
      </c>
      <c r="P11" s="196"/>
      <c r="Q11" s="34"/>
      <c r="R11" s="35"/>
    </row>
    <row r="12" spans="1:66" s="1" customFormat="1" ht="6.95" customHeight="1" x14ac:dyDescent="0.3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1:66" s="1" customFormat="1" ht="14.45" customHeight="1" x14ac:dyDescent="0.3">
      <c r="B13" s="33"/>
      <c r="C13" s="34"/>
      <c r="D13" s="28" t="s">
        <v>26</v>
      </c>
      <c r="E13" s="34"/>
      <c r="F13" s="34"/>
      <c r="G13" s="34"/>
      <c r="H13" s="34"/>
      <c r="I13" s="34"/>
      <c r="J13" s="34"/>
      <c r="K13" s="34"/>
      <c r="L13" s="34"/>
      <c r="M13" s="28" t="s">
        <v>23</v>
      </c>
      <c r="N13" s="34"/>
      <c r="O13" s="217" t="s">
        <v>369</v>
      </c>
      <c r="P13" s="196"/>
      <c r="Q13" s="34"/>
      <c r="R13" s="35"/>
    </row>
    <row r="14" spans="1:66" s="1" customFormat="1" ht="18" customHeight="1" x14ac:dyDescent="0.3">
      <c r="B14" s="33"/>
      <c r="C14" s="34"/>
      <c r="D14" s="34"/>
      <c r="E14" s="217" t="s">
        <v>87</v>
      </c>
      <c r="F14" s="196"/>
      <c r="G14" s="196"/>
      <c r="H14" s="196"/>
      <c r="I14" s="196"/>
      <c r="J14" s="196"/>
      <c r="K14" s="196"/>
      <c r="L14" s="196"/>
      <c r="M14" s="28" t="s">
        <v>25</v>
      </c>
      <c r="N14" s="34"/>
      <c r="O14" s="217" t="s">
        <v>3</v>
      </c>
      <c r="P14" s="196"/>
      <c r="Q14" s="34"/>
      <c r="R14" s="35"/>
    </row>
    <row r="15" spans="1:66" s="1" customFormat="1" ht="6.95" customHeight="1" x14ac:dyDescent="0.3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</row>
    <row r="16" spans="1:66" s="1" customFormat="1" ht="14.45" customHeight="1" x14ac:dyDescent="0.3">
      <c r="B16" s="33"/>
      <c r="C16" s="34"/>
      <c r="D16" s="28" t="s">
        <v>28</v>
      </c>
      <c r="E16" s="34"/>
      <c r="F16" s="34"/>
      <c r="G16" s="34"/>
      <c r="H16" s="34"/>
      <c r="I16" s="34"/>
      <c r="J16" s="34"/>
      <c r="K16" s="34"/>
      <c r="L16" s="34"/>
      <c r="M16" s="28" t="s">
        <v>23</v>
      </c>
      <c r="N16" s="34"/>
      <c r="O16" s="183" t="s">
        <v>3</v>
      </c>
      <c r="P16" s="196"/>
      <c r="Q16" s="34"/>
      <c r="R16" s="35"/>
    </row>
    <row r="17" spans="2:18" s="1" customFormat="1" ht="18" customHeight="1" x14ac:dyDescent="0.3">
      <c r="B17" s="33"/>
      <c r="C17" s="34"/>
      <c r="D17" s="34"/>
      <c r="E17" s="26" t="s">
        <v>29</v>
      </c>
      <c r="F17" s="34"/>
      <c r="G17" s="34"/>
      <c r="H17" s="34"/>
      <c r="I17" s="34"/>
      <c r="J17" s="34"/>
      <c r="K17" s="34"/>
      <c r="L17" s="34"/>
      <c r="M17" s="28" t="s">
        <v>25</v>
      </c>
      <c r="N17" s="34"/>
      <c r="O17" s="183" t="s">
        <v>3</v>
      </c>
      <c r="P17" s="196"/>
      <c r="Q17" s="34"/>
      <c r="R17" s="35"/>
    </row>
    <row r="18" spans="2:18" s="1" customFormat="1" ht="6.95" customHeight="1" x14ac:dyDescent="0.3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</row>
    <row r="19" spans="2:18" s="1" customFormat="1" ht="14.45" customHeight="1" x14ac:dyDescent="0.3">
      <c r="B19" s="33"/>
      <c r="C19" s="34"/>
      <c r="D19" s="28" t="s">
        <v>32</v>
      </c>
      <c r="E19" s="34"/>
      <c r="F19" s="34"/>
      <c r="G19" s="34"/>
      <c r="H19" s="34"/>
      <c r="I19" s="34"/>
      <c r="J19" s="34"/>
      <c r="K19" s="34"/>
      <c r="L19" s="34"/>
      <c r="M19" s="28" t="s">
        <v>23</v>
      </c>
      <c r="N19" s="34"/>
      <c r="O19" s="183" t="str">
        <f>IF('Rekapitulácia stavby'!AN19="","",'Rekapitulácia stavby'!AN19)</f>
        <v/>
      </c>
      <c r="P19" s="196"/>
      <c r="Q19" s="34"/>
      <c r="R19" s="35"/>
    </row>
    <row r="20" spans="2:18" s="1" customFormat="1" ht="18" customHeight="1" x14ac:dyDescent="0.3">
      <c r="B20" s="33"/>
      <c r="C20" s="34"/>
      <c r="D20" s="34"/>
      <c r="E20" s="26" t="str">
        <f>IF('Rekapitulácia stavby'!E20="","",'Rekapitulácia stavby'!E20)</f>
        <v xml:space="preserve"> </v>
      </c>
      <c r="F20" s="34"/>
      <c r="G20" s="34"/>
      <c r="H20" s="34"/>
      <c r="I20" s="34"/>
      <c r="J20" s="34"/>
      <c r="K20" s="34"/>
      <c r="L20" s="34"/>
      <c r="M20" s="28" t="s">
        <v>25</v>
      </c>
      <c r="N20" s="34"/>
      <c r="O20" s="183" t="str">
        <f>IF('Rekapitulácia stavby'!AN20="","",'Rekapitulácia stavby'!AN20)</f>
        <v/>
      </c>
      <c r="P20" s="196"/>
      <c r="Q20" s="34"/>
      <c r="R20" s="35"/>
    </row>
    <row r="21" spans="2:18" s="1" customFormat="1" ht="6.95" customHeight="1" x14ac:dyDescent="0.3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2:18" s="1" customFormat="1" ht="14.45" customHeight="1" x14ac:dyDescent="0.3">
      <c r="B22" s="33"/>
      <c r="C22" s="34"/>
      <c r="D22" s="28" t="s">
        <v>34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22.5" customHeight="1" x14ac:dyDescent="0.3">
      <c r="B23" s="33"/>
      <c r="C23" s="34"/>
      <c r="D23" s="34"/>
      <c r="E23" s="186" t="s">
        <v>3</v>
      </c>
      <c r="F23" s="196"/>
      <c r="G23" s="196"/>
      <c r="H23" s="196"/>
      <c r="I23" s="196"/>
      <c r="J23" s="196"/>
      <c r="K23" s="196"/>
      <c r="L23" s="196"/>
      <c r="M23" s="34"/>
      <c r="N23" s="34"/>
      <c r="O23" s="34"/>
      <c r="P23" s="34"/>
      <c r="Q23" s="34"/>
      <c r="R23" s="35"/>
    </row>
    <row r="24" spans="2:18" s="1" customFormat="1" ht="6.95" customHeigh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2:18" s="1" customFormat="1" ht="6.95" customHeight="1" x14ac:dyDescent="0.3">
      <c r="B25" s="33"/>
      <c r="C25" s="34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4"/>
      <c r="R25" s="35"/>
    </row>
    <row r="26" spans="2:18" s="1" customFormat="1" ht="14.45" customHeight="1" x14ac:dyDescent="0.3">
      <c r="B26" s="33"/>
      <c r="C26" s="34"/>
      <c r="D26" s="98" t="s">
        <v>88</v>
      </c>
      <c r="E26" s="34"/>
      <c r="F26" s="34"/>
      <c r="G26" s="34"/>
      <c r="H26" s="34"/>
      <c r="I26" s="34"/>
      <c r="J26" s="34"/>
      <c r="K26" s="34"/>
      <c r="L26" s="34"/>
      <c r="M26" s="187" t="e">
        <f>N87</f>
        <v>#REF!</v>
      </c>
      <c r="N26" s="196"/>
      <c r="O26" s="196"/>
      <c r="P26" s="196"/>
      <c r="Q26" s="34"/>
      <c r="R26" s="35"/>
    </row>
    <row r="27" spans="2:18" s="1" customFormat="1" ht="14.45" customHeight="1" x14ac:dyDescent="0.3">
      <c r="B27" s="33"/>
      <c r="C27" s="34"/>
      <c r="D27" s="32" t="s">
        <v>83</v>
      </c>
      <c r="E27" s="34"/>
      <c r="F27" s="34"/>
      <c r="G27" s="34"/>
      <c r="H27" s="34"/>
      <c r="I27" s="34"/>
      <c r="J27" s="34"/>
      <c r="K27" s="34"/>
      <c r="L27" s="34"/>
      <c r="M27" s="187" t="e">
        <f>N102</f>
        <v>#REF!</v>
      </c>
      <c r="N27" s="196"/>
      <c r="O27" s="196"/>
      <c r="P27" s="196"/>
      <c r="Q27" s="34"/>
      <c r="R27" s="35"/>
    </row>
    <row r="28" spans="2:18" s="1" customFormat="1" ht="6.95" customHeight="1" x14ac:dyDescent="0.3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</row>
    <row r="29" spans="2:18" s="1" customFormat="1" ht="25.35" customHeight="1" x14ac:dyDescent="0.3">
      <c r="B29" s="33"/>
      <c r="C29" s="34"/>
      <c r="D29" s="99" t="s">
        <v>37</v>
      </c>
      <c r="E29" s="34"/>
      <c r="F29" s="34"/>
      <c r="G29" s="34"/>
      <c r="H29" s="34"/>
      <c r="I29" s="34"/>
      <c r="J29" s="34"/>
      <c r="K29" s="34"/>
      <c r="L29" s="34"/>
      <c r="M29" s="218" t="e">
        <f>ROUND(M26+M27,2)</f>
        <v>#REF!</v>
      </c>
      <c r="N29" s="196"/>
      <c r="O29" s="196"/>
      <c r="P29" s="196"/>
      <c r="Q29" s="34"/>
      <c r="R29" s="35"/>
    </row>
    <row r="30" spans="2:18" s="1" customFormat="1" ht="6.95" customHeight="1" x14ac:dyDescent="0.3">
      <c r="B30" s="33"/>
      <c r="C30" s="3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4"/>
      <c r="R30" s="35"/>
    </row>
    <row r="31" spans="2:18" s="1" customFormat="1" ht="14.45" customHeight="1" x14ac:dyDescent="0.3">
      <c r="B31" s="33"/>
      <c r="C31" s="34"/>
      <c r="D31" s="40" t="s">
        <v>38</v>
      </c>
      <c r="E31" s="40" t="s">
        <v>39</v>
      </c>
      <c r="F31" s="41">
        <v>0.2</v>
      </c>
      <c r="G31" s="100" t="s">
        <v>40</v>
      </c>
      <c r="H31" s="219" t="e">
        <f>ROUND((((SUM(BE102:BE103)+SUM(BE120:BE281))+SUM(#REF!))),2)</f>
        <v>#REF!</v>
      </c>
      <c r="I31" s="196"/>
      <c r="J31" s="196"/>
      <c r="K31" s="34"/>
      <c r="L31" s="34"/>
      <c r="M31" s="219" t="e">
        <f>ROUND(((ROUND((SUM(BE102:BE103)+SUM(BE120:BE281)), 2)*F31)+SUM(#REF!)*F31),2)</f>
        <v>#REF!</v>
      </c>
      <c r="N31" s="196"/>
      <c r="O31" s="196"/>
      <c r="P31" s="196"/>
      <c r="Q31" s="34"/>
      <c r="R31" s="35"/>
    </row>
    <row r="32" spans="2:18" s="1" customFormat="1" ht="14.45" customHeight="1" x14ac:dyDescent="0.3">
      <c r="B32" s="33"/>
      <c r="C32" s="34"/>
      <c r="D32" s="34"/>
      <c r="E32" s="40" t="s">
        <v>41</v>
      </c>
      <c r="F32" s="41">
        <v>0.2</v>
      </c>
      <c r="G32" s="100" t="s">
        <v>40</v>
      </c>
      <c r="H32" s="219" t="e">
        <f>ROUND((((SUM(BF102:BF103)+SUM(BF120:BF281))+SUM(#REF!))),2)</f>
        <v>#REF!</v>
      </c>
      <c r="I32" s="196"/>
      <c r="J32" s="196"/>
      <c r="K32" s="34"/>
      <c r="L32" s="34"/>
      <c r="M32" s="219" t="e">
        <f>ROUND(((ROUND((SUM(BF102:BF103)+SUM(BF120:BF281)), 2)*F32)+SUM(#REF!)*F32),2)</f>
        <v>#REF!</v>
      </c>
      <c r="N32" s="196"/>
      <c r="O32" s="196"/>
      <c r="P32" s="196"/>
      <c r="Q32" s="34"/>
      <c r="R32" s="35"/>
    </row>
    <row r="33" spans="2:18" s="1" customFormat="1" ht="14.45" hidden="1" customHeight="1" x14ac:dyDescent="0.3">
      <c r="B33" s="33"/>
      <c r="C33" s="34"/>
      <c r="D33" s="34"/>
      <c r="E33" s="40" t="s">
        <v>42</v>
      </c>
      <c r="F33" s="41">
        <v>0.2</v>
      </c>
      <c r="G33" s="100" t="s">
        <v>40</v>
      </c>
      <c r="H33" s="219" t="e">
        <f>ROUND((((SUM(BG102:BG103)+SUM(BG120:BG281))+SUM(#REF!))),2)</f>
        <v>#REF!</v>
      </c>
      <c r="I33" s="196"/>
      <c r="J33" s="196"/>
      <c r="K33" s="34"/>
      <c r="L33" s="34"/>
      <c r="M33" s="219">
        <v>0</v>
      </c>
      <c r="N33" s="196"/>
      <c r="O33" s="196"/>
      <c r="P33" s="196"/>
      <c r="Q33" s="34"/>
      <c r="R33" s="35"/>
    </row>
    <row r="34" spans="2:18" s="1" customFormat="1" ht="14.45" hidden="1" customHeight="1" x14ac:dyDescent="0.3">
      <c r="B34" s="33"/>
      <c r="C34" s="34"/>
      <c r="D34" s="34"/>
      <c r="E34" s="40" t="s">
        <v>43</v>
      </c>
      <c r="F34" s="41">
        <v>0.2</v>
      </c>
      <c r="G34" s="100" t="s">
        <v>40</v>
      </c>
      <c r="H34" s="219" t="e">
        <f>ROUND((((SUM(BH102:BH103)+SUM(BH120:BH281))+SUM(#REF!))),2)</f>
        <v>#REF!</v>
      </c>
      <c r="I34" s="196"/>
      <c r="J34" s="196"/>
      <c r="K34" s="34"/>
      <c r="L34" s="34"/>
      <c r="M34" s="219">
        <v>0</v>
      </c>
      <c r="N34" s="196"/>
      <c r="O34" s="196"/>
      <c r="P34" s="196"/>
      <c r="Q34" s="34"/>
      <c r="R34" s="35"/>
    </row>
    <row r="35" spans="2:18" s="1" customFormat="1" ht="14.45" hidden="1" customHeight="1" x14ac:dyDescent="0.3">
      <c r="B35" s="33"/>
      <c r="C35" s="34"/>
      <c r="D35" s="34"/>
      <c r="E35" s="40" t="s">
        <v>44</v>
      </c>
      <c r="F35" s="41">
        <v>0</v>
      </c>
      <c r="G35" s="100" t="s">
        <v>40</v>
      </c>
      <c r="H35" s="219" t="e">
        <f>ROUND((((SUM(BI102:BI103)+SUM(BI120:BI281))+SUM(#REF!))),2)</f>
        <v>#REF!</v>
      </c>
      <c r="I35" s="196"/>
      <c r="J35" s="196"/>
      <c r="K35" s="34"/>
      <c r="L35" s="34"/>
      <c r="M35" s="219">
        <v>0</v>
      </c>
      <c r="N35" s="196"/>
      <c r="O35" s="196"/>
      <c r="P35" s="196"/>
      <c r="Q35" s="34"/>
      <c r="R35" s="35"/>
    </row>
    <row r="36" spans="2:18" s="1" customFormat="1" ht="6.95" customHeight="1" x14ac:dyDescent="0.3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5"/>
    </row>
    <row r="37" spans="2:18" s="1" customFormat="1" ht="25.35" customHeight="1" x14ac:dyDescent="0.3">
      <c r="B37" s="33"/>
      <c r="C37" s="97"/>
      <c r="D37" s="101" t="s">
        <v>45</v>
      </c>
      <c r="E37" s="73"/>
      <c r="F37" s="73"/>
      <c r="G37" s="102" t="s">
        <v>46</v>
      </c>
      <c r="H37" s="103" t="s">
        <v>47</v>
      </c>
      <c r="I37" s="73"/>
      <c r="J37" s="73"/>
      <c r="K37" s="73"/>
      <c r="L37" s="220" t="e">
        <f>SUM(M29:M35)</f>
        <v>#REF!</v>
      </c>
      <c r="M37" s="199"/>
      <c r="N37" s="199"/>
      <c r="O37" s="199"/>
      <c r="P37" s="201"/>
      <c r="Q37" s="97"/>
      <c r="R37" s="35"/>
    </row>
    <row r="38" spans="2:18" s="1" customFormat="1" ht="14.45" customHeight="1" x14ac:dyDescent="0.3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r="39" spans="2:18" s="1" customFormat="1" ht="14.45" customHeight="1" x14ac:dyDescent="0.3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x14ac:dyDescent="0.3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</row>
    <row r="41" spans="2:18" x14ac:dyDescent="0.3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x14ac:dyDescent="0.3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x14ac:dyDescent="0.3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x14ac:dyDescent="0.3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x14ac:dyDescent="0.3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 x14ac:dyDescent="0.3">
      <c r="B50" s="33"/>
      <c r="C50" s="34"/>
      <c r="D50" s="48" t="s">
        <v>48</v>
      </c>
      <c r="E50" s="49"/>
      <c r="F50" s="49"/>
      <c r="G50" s="49"/>
      <c r="H50" s="50"/>
      <c r="I50" s="34"/>
      <c r="J50" s="48" t="s">
        <v>49</v>
      </c>
      <c r="K50" s="49"/>
      <c r="L50" s="49"/>
      <c r="M50" s="49"/>
      <c r="N50" s="49"/>
      <c r="O50" s="49"/>
      <c r="P50" s="50"/>
      <c r="Q50" s="34"/>
      <c r="R50" s="35"/>
    </row>
    <row r="51" spans="2:18" x14ac:dyDescent="0.3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x14ac:dyDescent="0.3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x14ac:dyDescent="0.3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x14ac:dyDescent="0.3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x14ac:dyDescent="0.3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x14ac:dyDescent="0.3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x14ac:dyDescent="0.3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x14ac:dyDescent="0.3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 x14ac:dyDescent="0.3">
      <c r="B59" s="33"/>
      <c r="C59" s="34"/>
      <c r="D59" s="53" t="s">
        <v>50</v>
      </c>
      <c r="E59" s="54"/>
      <c r="F59" s="54"/>
      <c r="G59" s="55" t="s">
        <v>51</v>
      </c>
      <c r="H59" s="56"/>
      <c r="I59" s="34"/>
      <c r="J59" s="53" t="s">
        <v>50</v>
      </c>
      <c r="K59" s="54"/>
      <c r="L59" s="54"/>
      <c r="M59" s="54"/>
      <c r="N59" s="55" t="s">
        <v>51</v>
      </c>
      <c r="O59" s="54"/>
      <c r="P59" s="56"/>
      <c r="Q59" s="34"/>
      <c r="R59" s="35"/>
    </row>
    <row r="60" spans="2:18" x14ac:dyDescent="0.3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 x14ac:dyDescent="0.3">
      <c r="B61" s="33"/>
      <c r="C61" s="34"/>
      <c r="D61" s="48" t="s">
        <v>52</v>
      </c>
      <c r="E61" s="49"/>
      <c r="F61" s="49"/>
      <c r="G61" s="49"/>
      <c r="H61" s="50"/>
      <c r="I61" s="34"/>
      <c r="J61" s="48" t="s">
        <v>53</v>
      </c>
      <c r="K61" s="49"/>
      <c r="L61" s="49"/>
      <c r="M61" s="49"/>
      <c r="N61" s="49"/>
      <c r="O61" s="49"/>
      <c r="P61" s="50"/>
      <c r="Q61" s="34"/>
      <c r="R61" s="35"/>
    </row>
    <row r="62" spans="2:18" x14ac:dyDescent="0.3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x14ac:dyDescent="0.3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x14ac:dyDescent="0.3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x14ac:dyDescent="0.3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x14ac:dyDescent="0.3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x14ac:dyDescent="0.3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x14ac:dyDescent="0.3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x14ac:dyDescent="0.3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 x14ac:dyDescent="0.3">
      <c r="B70" s="33"/>
      <c r="C70" s="34"/>
      <c r="D70" s="53" t="s">
        <v>50</v>
      </c>
      <c r="E70" s="54"/>
      <c r="F70" s="54"/>
      <c r="G70" s="55" t="s">
        <v>51</v>
      </c>
      <c r="H70" s="56"/>
      <c r="I70" s="34"/>
      <c r="J70" s="53" t="s">
        <v>50</v>
      </c>
      <c r="K70" s="54"/>
      <c r="L70" s="54"/>
      <c r="M70" s="54"/>
      <c r="N70" s="55" t="s">
        <v>51</v>
      </c>
      <c r="O70" s="54"/>
      <c r="P70" s="56"/>
      <c r="Q70" s="34"/>
      <c r="R70" s="35"/>
    </row>
    <row r="71" spans="2:18" s="1" customFormat="1" ht="14.45" customHeight="1" x14ac:dyDescent="0.3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 x14ac:dyDescent="0.3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0000000000003" customHeight="1" x14ac:dyDescent="0.3">
      <c r="B76" s="33"/>
      <c r="C76" s="178" t="s">
        <v>89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35"/>
    </row>
    <row r="77" spans="2:18" s="1" customFormat="1" ht="6.95" customHeight="1" x14ac:dyDescent="0.3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6.950000000000003" customHeight="1" x14ac:dyDescent="0.3">
      <c r="B78" s="33"/>
      <c r="C78" s="67" t="s">
        <v>15</v>
      </c>
      <c r="D78" s="34"/>
      <c r="E78" s="34"/>
      <c r="F78" s="209" t="str">
        <f>F6</f>
        <v>Obecné trhovisko</v>
      </c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34"/>
      <c r="R78" s="35"/>
    </row>
    <row r="79" spans="2:18" s="1" customFormat="1" ht="6.95" customHeight="1" x14ac:dyDescent="0.3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</row>
    <row r="80" spans="2:18" s="1" customFormat="1" ht="18" customHeight="1" x14ac:dyDescent="0.3">
      <c r="B80" s="33"/>
      <c r="C80" s="28" t="s">
        <v>19</v>
      </c>
      <c r="D80" s="34"/>
      <c r="E80" s="34"/>
      <c r="F80" s="26" t="str">
        <f>F8</f>
        <v>Uloža</v>
      </c>
      <c r="G80" s="34"/>
      <c r="H80" s="34"/>
      <c r="I80" s="34"/>
      <c r="J80" s="34"/>
      <c r="K80" s="28" t="s">
        <v>21</v>
      </c>
      <c r="L80" s="34"/>
      <c r="M80" s="221" t="str">
        <f>IF(O8="","",O8)</f>
        <v>Výplň údaj</v>
      </c>
      <c r="N80" s="196"/>
      <c r="O80" s="196"/>
      <c r="P80" s="196"/>
      <c r="Q80" s="34"/>
      <c r="R80" s="35"/>
    </row>
    <row r="81" spans="2:47" s="1" customFormat="1" ht="6.95" customHeight="1" x14ac:dyDescent="0.3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r="82" spans="2:47" s="1" customFormat="1" ht="15" x14ac:dyDescent="0.3">
      <c r="B82" s="33"/>
      <c r="C82" s="28" t="s">
        <v>22</v>
      </c>
      <c r="D82" s="34"/>
      <c r="E82" s="34"/>
      <c r="F82" s="26" t="str">
        <f>E11</f>
        <v>Obec Uloža</v>
      </c>
      <c r="G82" s="34"/>
      <c r="H82" s="34"/>
      <c r="I82" s="34"/>
      <c r="J82" s="34"/>
      <c r="K82" s="28" t="s">
        <v>28</v>
      </c>
      <c r="L82" s="34"/>
      <c r="M82" s="183" t="str">
        <f>E17</f>
        <v>Ing.Michal Babej</v>
      </c>
      <c r="N82" s="196"/>
      <c r="O82" s="196"/>
      <c r="P82" s="196"/>
      <c r="Q82" s="196"/>
      <c r="R82" s="35"/>
    </row>
    <row r="83" spans="2:47" s="1" customFormat="1" ht="14.45" customHeight="1" x14ac:dyDescent="0.3">
      <c r="B83" s="33"/>
      <c r="C83" s="28" t="s">
        <v>26</v>
      </c>
      <c r="D83" s="34"/>
      <c r="E83" s="34"/>
      <c r="F83" s="26" t="str">
        <f>IF(E14="","",E14)</f>
        <v>Výberové konanie</v>
      </c>
      <c r="G83" s="34"/>
      <c r="H83" s="34"/>
      <c r="I83" s="34"/>
      <c r="J83" s="34"/>
      <c r="K83" s="28" t="s">
        <v>32</v>
      </c>
      <c r="L83" s="34"/>
      <c r="M83" s="183" t="str">
        <f>E20</f>
        <v xml:space="preserve"> </v>
      </c>
      <c r="N83" s="196"/>
      <c r="O83" s="196"/>
      <c r="P83" s="196"/>
      <c r="Q83" s="196"/>
      <c r="R83" s="35"/>
    </row>
    <row r="84" spans="2:47" s="1" customFormat="1" ht="10.35" customHeight="1" x14ac:dyDescent="0.3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</row>
    <row r="85" spans="2:47" s="1" customFormat="1" ht="29.25" customHeight="1" x14ac:dyDescent="0.3">
      <c r="B85" s="33"/>
      <c r="C85" s="222" t="s">
        <v>90</v>
      </c>
      <c r="D85" s="223"/>
      <c r="E85" s="223"/>
      <c r="F85" s="223"/>
      <c r="G85" s="223"/>
      <c r="H85" s="97"/>
      <c r="I85" s="97"/>
      <c r="J85" s="97"/>
      <c r="K85" s="97"/>
      <c r="L85" s="97"/>
      <c r="M85" s="97"/>
      <c r="N85" s="222" t="s">
        <v>91</v>
      </c>
      <c r="O85" s="196"/>
      <c r="P85" s="196"/>
      <c r="Q85" s="196"/>
      <c r="R85" s="35"/>
    </row>
    <row r="86" spans="2:47" s="1" customFormat="1" ht="10.35" customHeight="1" x14ac:dyDescent="0.3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r="87" spans="2:47" s="1" customFormat="1" ht="29.25" customHeight="1" x14ac:dyDescent="0.3">
      <c r="B87" s="33"/>
      <c r="C87" s="104" t="s">
        <v>92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206" t="e">
        <f>N120</f>
        <v>#REF!</v>
      </c>
      <c r="O87" s="196"/>
      <c r="P87" s="196"/>
      <c r="Q87" s="196"/>
      <c r="R87" s="35"/>
      <c r="AU87" s="16" t="s">
        <v>93</v>
      </c>
    </row>
    <row r="88" spans="2:47" s="6" customFormat="1" ht="24.95" customHeight="1" x14ac:dyDescent="0.3">
      <c r="B88" s="105"/>
      <c r="C88" s="106"/>
      <c r="D88" s="107" t="s">
        <v>94</v>
      </c>
      <c r="E88" s="106"/>
      <c r="F88" s="106"/>
      <c r="G88" s="106"/>
      <c r="H88" s="106"/>
      <c r="I88" s="106"/>
      <c r="J88" s="106"/>
      <c r="K88" s="106"/>
      <c r="L88" s="106"/>
      <c r="M88" s="106"/>
      <c r="N88" s="224">
        <f>N121</f>
        <v>0</v>
      </c>
      <c r="O88" s="225"/>
      <c r="P88" s="225"/>
      <c r="Q88" s="225"/>
      <c r="R88" s="108"/>
    </row>
    <row r="89" spans="2:47" s="7" customFormat="1" ht="19.899999999999999" customHeight="1" x14ac:dyDescent="0.3">
      <c r="B89" s="109"/>
      <c r="C89" s="110"/>
      <c r="D89" s="94" t="s">
        <v>95</v>
      </c>
      <c r="E89" s="110"/>
      <c r="F89" s="110"/>
      <c r="G89" s="110"/>
      <c r="H89" s="110"/>
      <c r="I89" s="110"/>
      <c r="J89" s="110"/>
      <c r="K89" s="110"/>
      <c r="L89" s="110"/>
      <c r="M89" s="110"/>
      <c r="N89" s="197">
        <f>N122</f>
        <v>0</v>
      </c>
      <c r="O89" s="226"/>
      <c r="P89" s="226"/>
      <c r="Q89" s="226"/>
      <c r="R89" s="111"/>
    </row>
    <row r="90" spans="2:47" s="7" customFormat="1" ht="19.899999999999999" customHeight="1" x14ac:dyDescent="0.3">
      <c r="B90" s="109"/>
      <c r="C90" s="110"/>
      <c r="D90" s="94" t="s">
        <v>96</v>
      </c>
      <c r="E90" s="110"/>
      <c r="F90" s="110"/>
      <c r="G90" s="110"/>
      <c r="H90" s="110"/>
      <c r="I90" s="110"/>
      <c r="J90" s="110"/>
      <c r="K90" s="110"/>
      <c r="L90" s="110"/>
      <c r="M90" s="110"/>
      <c r="N90" s="197">
        <f>N154</f>
        <v>0</v>
      </c>
      <c r="O90" s="226"/>
      <c r="P90" s="226"/>
      <c r="Q90" s="226"/>
      <c r="R90" s="111"/>
    </row>
    <row r="91" spans="2:47" s="7" customFormat="1" ht="19.899999999999999" customHeight="1" x14ac:dyDescent="0.3">
      <c r="B91" s="109"/>
      <c r="C91" s="110"/>
      <c r="D91" s="94" t="s">
        <v>97</v>
      </c>
      <c r="E91" s="110"/>
      <c r="F91" s="110"/>
      <c r="G91" s="110"/>
      <c r="H91" s="110"/>
      <c r="I91" s="110"/>
      <c r="J91" s="110"/>
      <c r="K91" s="110"/>
      <c r="L91" s="110"/>
      <c r="M91" s="110"/>
      <c r="N91" s="197">
        <f>N177</f>
        <v>0</v>
      </c>
      <c r="O91" s="226"/>
      <c r="P91" s="226"/>
      <c r="Q91" s="226"/>
      <c r="R91" s="111"/>
    </row>
    <row r="92" spans="2:47" s="7" customFormat="1" ht="19.899999999999999" customHeight="1" x14ac:dyDescent="0.3">
      <c r="B92" s="109"/>
      <c r="C92" s="110"/>
      <c r="D92" s="94" t="s">
        <v>98</v>
      </c>
      <c r="E92" s="110"/>
      <c r="F92" s="110"/>
      <c r="G92" s="110"/>
      <c r="H92" s="110"/>
      <c r="I92" s="110"/>
      <c r="J92" s="110"/>
      <c r="K92" s="110"/>
      <c r="L92" s="110"/>
      <c r="M92" s="110"/>
      <c r="N92" s="197">
        <f>N205</f>
        <v>0</v>
      </c>
      <c r="O92" s="226"/>
      <c r="P92" s="226"/>
      <c r="Q92" s="226"/>
      <c r="R92" s="111"/>
    </row>
    <row r="93" spans="2:47" s="6" customFormat="1" ht="24.95" customHeight="1" x14ac:dyDescent="0.3">
      <c r="B93" s="105"/>
      <c r="C93" s="106"/>
      <c r="D93" s="107" t="s">
        <v>99</v>
      </c>
      <c r="E93" s="106"/>
      <c r="F93" s="106"/>
      <c r="G93" s="106"/>
      <c r="H93" s="106"/>
      <c r="I93" s="106"/>
      <c r="J93" s="106"/>
      <c r="K93" s="106"/>
      <c r="L93" s="106"/>
      <c r="M93" s="106"/>
      <c r="N93" s="224">
        <f>N207</f>
        <v>0</v>
      </c>
      <c r="O93" s="225"/>
      <c r="P93" s="225"/>
      <c r="Q93" s="225"/>
      <c r="R93" s="108"/>
    </row>
    <row r="94" spans="2:47" s="7" customFormat="1" ht="19.899999999999999" customHeight="1" x14ac:dyDescent="0.3">
      <c r="B94" s="109"/>
      <c r="C94" s="110"/>
      <c r="D94" s="94" t="s">
        <v>100</v>
      </c>
      <c r="E94" s="110"/>
      <c r="F94" s="110"/>
      <c r="G94" s="110"/>
      <c r="H94" s="110"/>
      <c r="I94" s="110"/>
      <c r="J94" s="110"/>
      <c r="K94" s="110"/>
      <c r="L94" s="110"/>
      <c r="M94" s="110"/>
      <c r="N94" s="197">
        <f>N208</f>
        <v>0</v>
      </c>
      <c r="O94" s="226"/>
      <c r="P94" s="226"/>
      <c r="Q94" s="226"/>
      <c r="R94" s="111"/>
    </row>
    <row r="95" spans="2:47" s="7" customFormat="1" ht="19.899999999999999" customHeight="1" x14ac:dyDescent="0.3">
      <c r="B95" s="109"/>
      <c r="C95" s="110"/>
      <c r="D95" s="94" t="s">
        <v>101</v>
      </c>
      <c r="E95" s="110"/>
      <c r="F95" s="110"/>
      <c r="G95" s="110"/>
      <c r="H95" s="110"/>
      <c r="I95" s="110"/>
      <c r="J95" s="110"/>
      <c r="K95" s="110"/>
      <c r="L95" s="110"/>
      <c r="M95" s="110"/>
      <c r="N95" s="197">
        <f>N247</f>
        <v>0</v>
      </c>
      <c r="O95" s="226"/>
      <c r="P95" s="226"/>
      <c r="Q95" s="226"/>
      <c r="R95" s="111"/>
    </row>
    <row r="96" spans="2:47" s="7" customFormat="1" ht="19.899999999999999" customHeight="1" x14ac:dyDescent="0.3">
      <c r="B96" s="109"/>
      <c r="C96" s="110"/>
      <c r="D96" s="94" t="s">
        <v>102</v>
      </c>
      <c r="E96" s="110"/>
      <c r="F96" s="110"/>
      <c r="G96" s="110"/>
      <c r="H96" s="110"/>
      <c r="I96" s="110"/>
      <c r="J96" s="110"/>
      <c r="K96" s="110"/>
      <c r="L96" s="110"/>
      <c r="M96" s="110"/>
      <c r="N96" s="197">
        <f>N252</f>
        <v>0</v>
      </c>
      <c r="O96" s="226"/>
      <c r="P96" s="226"/>
      <c r="Q96" s="226"/>
      <c r="R96" s="111"/>
    </row>
    <row r="97" spans="2:21" s="7" customFormat="1" ht="19.899999999999999" customHeight="1" x14ac:dyDescent="0.3">
      <c r="B97" s="109"/>
      <c r="C97" s="110"/>
      <c r="D97" s="94" t="s">
        <v>103</v>
      </c>
      <c r="E97" s="110"/>
      <c r="F97" s="110"/>
      <c r="G97" s="110"/>
      <c r="H97" s="110"/>
      <c r="I97" s="110"/>
      <c r="J97" s="110"/>
      <c r="K97" s="110"/>
      <c r="L97" s="110"/>
      <c r="M97" s="110"/>
      <c r="N97" s="197">
        <f>N257</f>
        <v>0</v>
      </c>
      <c r="O97" s="226"/>
      <c r="P97" s="226"/>
      <c r="Q97" s="226"/>
      <c r="R97" s="111"/>
    </row>
    <row r="98" spans="2:21" s="6" customFormat="1" ht="24.95" customHeight="1" x14ac:dyDescent="0.3">
      <c r="B98" s="105"/>
      <c r="C98" s="106"/>
      <c r="D98" s="107" t="s">
        <v>104</v>
      </c>
      <c r="E98" s="106"/>
      <c r="F98" s="106"/>
      <c r="G98" s="106"/>
      <c r="H98" s="106"/>
      <c r="I98" s="106"/>
      <c r="J98" s="106"/>
      <c r="K98" s="106"/>
      <c r="L98" s="106"/>
      <c r="M98" s="106"/>
      <c r="N98" s="224">
        <f>N279</f>
        <v>0</v>
      </c>
      <c r="O98" s="225"/>
      <c r="P98" s="225"/>
      <c r="Q98" s="225"/>
      <c r="R98" s="108"/>
    </row>
    <row r="99" spans="2:21" s="7" customFormat="1" ht="19.899999999999999" customHeight="1" x14ac:dyDescent="0.3">
      <c r="B99" s="109"/>
      <c r="C99" s="110"/>
      <c r="D99" s="94" t="s">
        <v>105</v>
      </c>
      <c r="E99" s="110"/>
      <c r="F99" s="110"/>
      <c r="G99" s="110"/>
      <c r="H99" s="110"/>
      <c r="I99" s="110"/>
      <c r="J99" s="110"/>
      <c r="K99" s="110"/>
      <c r="L99" s="110"/>
      <c r="M99" s="110"/>
      <c r="N99" s="197">
        <f>N280</f>
        <v>0</v>
      </c>
      <c r="O99" s="226"/>
      <c r="P99" s="226"/>
      <c r="Q99" s="226"/>
      <c r="R99" s="111"/>
    </row>
    <row r="100" spans="2:21" s="6" customFormat="1" ht="21.75" customHeight="1" x14ac:dyDescent="0.35">
      <c r="B100" s="105"/>
      <c r="C100" s="106"/>
      <c r="D100" s="107" t="s">
        <v>106</v>
      </c>
      <c r="E100" s="106"/>
      <c r="F100" s="106"/>
      <c r="G100" s="106"/>
      <c r="H100" s="106"/>
      <c r="I100" s="106"/>
      <c r="J100" s="106"/>
      <c r="K100" s="106"/>
      <c r="L100" s="106"/>
      <c r="M100" s="106"/>
      <c r="N100" s="227" t="e">
        <f>#REF!</f>
        <v>#REF!</v>
      </c>
      <c r="O100" s="225"/>
      <c r="P100" s="225"/>
      <c r="Q100" s="225"/>
      <c r="R100" s="108"/>
    </row>
    <row r="101" spans="2:21" s="1" customFormat="1" ht="21.75" customHeight="1" x14ac:dyDescent="0.3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r="102" spans="2:21" s="1" customFormat="1" ht="29.25" customHeight="1" x14ac:dyDescent="0.3">
      <c r="B102" s="33"/>
      <c r="C102" s="104" t="s">
        <v>107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228" t="e">
        <f>ROUND(#REF!+#REF!+#REF!+#REF!+#REF!+#REF!,2)</f>
        <v>#REF!</v>
      </c>
      <c r="O102" s="196"/>
      <c r="P102" s="196"/>
      <c r="Q102" s="196"/>
      <c r="R102" s="35"/>
      <c r="T102" s="112"/>
      <c r="U102" s="113" t="s">
        <v>38</v>
      </c>
    </row>
    <row r="103" spans="2:21" s="1" customFormat="1" x14ac:dyDescent="0.3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</row>
    <row r="104" spans="2:21" s="1" customFormat="1" ht="29.25" customHeight="1" x14ac:dyDescent="0.3">
      <c r="B104" s="33"/>
      <c r="C104" s="96" t="s">
        <v>84</v>
      </c>
      <c r="D104" s="97"/>
      <c r="E104" s="97"/>
      <c r="F104" s="97"/>
      <c r="G104" s="97"/>
      <c r="H104" s="97"/>
      <c r="I104" s="97"/>
      <c r="J104" s="97"/>
      <c r="K104" s="97"/>
      <c r="L104" s="207" t="e">
        <f>ROUND(SUM(N87+N102),2)</f>
        <v>#REF!</v>
      </c>
      <c r="M104" s="223"/>
      <c r="N104" s="223"/>
      <c r="O104" s="223"/>
      <c r="P104" s="223"/>
      <c r="Q104" s="223"/>
      <c r="R104" s="35"/>
    </row>
    <row r="105" spans="2:21" s="1" customFormat="1" ht="6.95" customHeight="1" x14ac:dyDescent="0.3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9"/>
    </row>
    <row r="109" spans="2:21" s="1" customFormat="1" ht="6.95" customHeight="1" x14ac:dyDescent="0.3"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spans="2:21" s="1" customFormat="1" ht="36.950000000000003" customHeight="1" x14ac:dyDescent="0.3">
      <c r="B110" s="33"/>
      <c r="C110" s="178" t="s">
        <v>109</v>
      </c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35"/>
    </row>
    <row r="111" spans="2:21" s="1" customFormat="1" ht="6.95" customHeight="1" x14ac:dyDescent="0.3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21" s="1" customFormat="1" ht="36.950000000000003" customHeight="1" x14ac:dyDescent="0.3">
      <c r="B112" s="33"/>
      <c r="C112" s="67" t="s">
        <v>15</v>
      </c>
      <c r="D112" s="34"/>
      <c r="E112" s="34"/>
      <c r="F112" s="209" t="str">
        <f>F6</f>
        <v>Obecné trhovisko</v>
      </c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34"/>
      <c r="R112" s="35"/>
    </row>
    <row r="113" spans="2:65" s="1" customFormat="1" ht="6.95" customHeight="1" x14ac:dyDescent="0.3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65" s="1" customFormat="1" ht="18" customHeight="1" x14ac:dyDescent="0.3">
      <c r="B114" s="33"/>
      <c r="C114" s="28" t="s">
        <v>19</v>
      </c>
      <c r="D114" s="34"/>
      <c r="E114" s="34"/>
      <c r="F114" s="26" t="str">
        <f>F8</f>
        <v>Uloža</v>
      </c>
      <c r="G114" s="34"/>
      <c r="H114" s="34"/>
      <c r="I114" s="34"/>
      <c r="J114" s="34"/>
      <c r="K114" s="28" t="s">
        <v>21</v>
      </c>
      <c r="L114" s="34"/>
      <c r="M114" s="221" t="str">
        <f>IF(O8="","",O8)</f>
        <v>Výplň údaj</v>
      </c>
      <c r="N114" s="196"/>
      <c r="O114" s="196"/>
      <c r="P114" s="196"/>
      <c r="Q114" s="34"/>
      <c r="R114" s="35"/>
    </row>
    <row r="115" spans="2:65" s="1" customFormat="1" ht="6.95" customHeight="1" x14ac:dyDescent="0.3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r="116" spans="2:65" s="1" customFormat="1" ht="15" x14ac:dyDescent="0.3">
      <c r="B116" s="33"/>
      <c r="C116" s="28" t="s">
        <v>22</v>
      </c>
      <c r="D116" s="34"/>
      <c r="E116" s="34"/>
      <c r="F116" s="26" t="str">
        <f>E11</f>
        <v>Obec Uloža</v>
      </c>
      <c r="G116" s="34"/>
      <c r="H116" s="34"/>
      <c r="I116" s="34"/>
      <c r="J116" s="34"/>
      <c r="K116" s="28" t="s">
        <v>28</v>
      </c>
      <c r="L116" s="34"/>
      <c r="M116" s="183" t="str">
        <f>E17</f>
        <v>Ing.Michal Babej</v>
      </c>
      <c r="N116" s="196"/>
      <c r="O116" s="196"/>
      <c r="P116" s="196"/>
      <c r="Q116" s="196"/>
      <c r="R116" s="35"/>
    </row>
    <row r="117" spans="2:65" s="1" customFormat="1" ht="14.45" customHeight="1" x14ac:dyDescent="0.3">
      <c r="B117" s="33"/>
      <c r="C117" s="28" t="s">
        <v>26</v>
      </c>
      <c r="D117" s="34"/>
      <c r="E117" s="34"/>
      <c r="F117" s="26" t="str">
        <f>IF(E14="","",E14)</f>
        <v>Výberové konanie</v>
      </c>
      <c r="G117" s="34"/>
      <c r="H117" s="34"/>
      <c r="I117" s="34"/>
      <c r="J117" s="34"/>
      <c r="K117" s="28" t="s">
        <v>32</v>
      </c>
      <c r="L117" s="34"/>
      <c r="M117" s="183" t="str">
        <f>E20</f>
        <v xml:space="preserve"> </v>
      </c>
      <c r="N117" s="196"/>
      <c r="O117" s="196"/>
      <c r="P117" s="196"/>
      <c r="Q117" s="196"/>
      <c r="R117" s="35"/>
    </row>
    <row r="118" spans="2:65" s="1" customFormat="1" ht="10.35" customHeight="1" x14ac:dyDescent="0.3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65" s="8" customFormat="1" ht="29.25" customHeight="1" x14ac:dyDescent="0.3">
      <c r="B119" s="116"/>
      <c r="C119" s="117" t="s">
        <v>110</v>
      </c>
      <c r="D119" s="118" t="s">
        <v>111</v>
      </c>
      <c r="E119" s="118" t="s">
        <v>56</v>
      </c>
      <c r="F119" s="229" t="s">
        <v>112</v>
      </c>
      <c r="G119" s="230"/>
      <c r="H119" s="230"/>
      <c r="I119" s="230"/>
      <c r="J119" s="118" t="s">
        <v>113</v>
      </c>
      <c r="K119" s="118" t="s">
        <v>114</v>
      </c>
      <c r="L119" s="231" t="s">
        <v>115</v>
      </c>
      <c r="M119" s="230"/>
      <c r="N119" s="229" t="s">
        <v>91</v>
      </c>
      <c r="O119" s="230"/>
      <c r="P119" s="230"/>
      <c r="Q119" s="232"/>
      <c r="R119" s="119"/>
      <c r="T119" s="74" t="s">
        <v>116</v>
      </c>
      <c r="U119" s="75" t="s">
        <v>38</v>
      </c>
      <c r="V119" s="75" t="s">
        <v>117</v>
      </c>
      <c r="W119" s="75" t="s">
        <v>118</v>
      </c>
      <c r="X119" s="75" t="s">
        <v>119</v>
      </c>
      <c r="Y119" s="75" t="s">
        <v>120</v>
      </c>
      <c r="Z119" s="75" t="s">
        <v>121</v>
      </c>
      <c r="AA119" s="76" t="s">
        <v>122</v>
      </c>
    </row>
    <row r="120" spans="2:65" s="1" customFormat="1" ht="29.25" customHeight="1" x14ac:dyDescent="0.35">
      <c r="B120" s="33"/>
      <c r="C120" s="78" t="s">
        <v>88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239" t="e">
        <f>BK120</f>
        <v>#REF!</v>
      </c>
      <c r="O120" s="240"/>
      <c r="P120" s="240"/>
      <c r="Q120" s="240"/>
      <c r="R120" s="35"/>
      <c r="T120" s="77"/>
      <c r="U120" s="49"/>
      <c r="V120" s="49"/>
      <c r="W120" s="120" t="e">
        <f>W121+W207+W279+#REF!</f>
        <v>#REF!</v>
      </c>
      <c r="X120" s="49"/>
      <c r="Y120" s="120" t="e">
        <f>Y121+Y207+Y279+#REF!</f>
        <v>#REF!</v>
      </c>
      <c r="Z120" s="49"/>
      <c r="AA120" s="121" t="e">
        <f>AA121+AA207+AA279+#REF!</f>
        <v>#REF!</v>
      </c>
      <c r="AT120" s="16" t="s">
        <v>73</v>
      </c>
      <c r="AU120" s="16" t="s">
        <v>93</v>
      </c>
      <c r="BK120" s="122" t="e">
        <f>BK121+BK207+BK279+#REF!</f>
        <v>#REF!</v>
      </c>
    </row>
    <row r="121" spans="2:65" s="9" customFormat="1" ht="37.35" customHeight="1" x14ac:dyDescent="0.35">
      <c r="B121" s="123"/>
      <c r="C121" s="124"/>
      <c r="D121" s="125" t="s">
        <v>94</v>
      </c>
      <c r="E121" s="125"/>
      <c r="F121" s="125"/>
      <c r="G121" s="125"/>
      <c r="H121" s="125"/>
      <c r="I121" s="125"/>
      <c r="J121" s="125"/>
      <c r="K121" s="125"/>
      <c r="L121" s="125"/>
      <c r="M121" s="125"/>
      <c r="N121" s="227">
        <f>BK121</f>
        <v>0</v>
      </c>
      <c r="O121" s="241"/>
      <c r="P121" s="241"/>
      <c r="Q121" s="241"/>
      <c r="R121" s="126"/>
      <c r="T121" s="127"/>
      <c r="U121" s="124"/>
      <c r="V121" s="124"/>
      <c r="W121" s="128">
        <f>W122+W154+W177+W205</f>
        <v>0</v>
      </c>
      <c r="X121" s="124"/>
      <c r="Y121" s="128">
        <f>Y122+Y154+Y177+Y205</f>
        <v>194.54065248000001</v>
      </c>
      <c r="Z121" s="124"/>
      <c r="AA121" s="129">
        <f>AA122+AA154+AA177+AA205</f>
        <v>0</v>
      </c>
      <c r="AR121" s="130" t="s">
        <v>78</v>
      </c>
      <c r="AT121" s="131" t="s">
        <v>73</v>
      </c>
      <c r="AU121" s="131" t="s">
        <v>74</v>
      </c>
      <c r="AY121" s="130" t="s">
        <v>123</v>
      </c>
      <c r="BK121" s="132">
        <f>BK122+BK154+BK177+BK205</f>
        <v>0</v>
      </c>
    </row>
    <row r="122" spans="2:65" s="9" customFormat="1" ht="19.899999999999999" customHeight="1" x14ac:dyDescent="0.3">
      <c r="B122" s="123"/>
      <c r="C122" s="124"/>
      <c r="D122" s="133" t="s">
        <v>95</v>
      </c>
      <c r="E122" s="133"/>
      <c r="F122" s="133"/>
      <c r="G122" s="133"/>
      <c r="H122" s="133"/>
      <c r="I122" s="133"/>
      <c r="J122" s="133"/>
      <c r="K122" s="133"/>
      <c r="L122" s="133"/>
      <c r="M122" s="133"/>
      <c r="N122" s="242">
        <f>BK122</f>
        <v>0</v>
      </c>
      <c r="O122" s="243"/>
      <c r="P122" s="243"/>
      <c r="Q122" s="243"/>
      <c r="R122" s="126"/>
      <c r="T122" s="127"/>
      <c r="U122" s="124"/>
      <c r="V122" s="124"/>
      <c r="W122" s="128">
        <f>SUM(W123:W153)</f>
        <v>0</v>
      </c>
      <c r="X122" s="124"/>
      <c r="Y122" s="128">
        <f>SUM(Y123:Y153)</f>
        <v>6.2850000000000007E-3</v>
      </c>
      <c r="Z122" s="124"/>
      <c r="AA122" s="129">
        <f>SUM(AA123:AA153)</f>
        <v>0</v>
      </c>
      <c r="AR122" s="130" t="s">
        <v>78</v>
      </c>
      <c r="AT122" s="131" t="s">
        <v>73</v>
      </c>
      <c r="AU122" s="131" t="s">
        <v>78</v>
      </c>
      <c r="AY122" s="130" t="s">
        <v>123</v>
      </c>
      <c r="BK122" s="132">
        <f>SUM(BK123:BK153)</f>
        <v>0</v>
      </c>
    </row>
    <row r="123" spans="2:65" s="1" customFormat="1" ht="31.5" customHeight="1" x14ac:dyDescent="0.3">
      <c r="B123" s="114"/>
      <c r="C123" s="134" t="s">
        <v>124</v>
      </c>
      <c r="D123" s="134" t="s">
        <v>125</v>
      </c>
      <c r="E123" s="135" t="s">
        <v>126</v>
      </c>
      <c r="F123" s="233" t="s">
        <v>127</v>
      </c>
      <c r="G123" s="234"/>
      <c r="H123" s="234"/>
      <c r="I123" s="234"/>
      <c r="J123" s="136" t="s">
        <v>128</v>
      </c>
      <c r="K123" s="137">
        <v>0.432</v>
      </c>
      <c r="L123" s="235">
        <v>0</v>
      </c>
      <c r="M123" s="234"/>
      <c r="N123" s="236">
        <f>ROUND(L123*K123,3)</f>
        <v>0</v>
      </c>
      <c r="O123" s="234"/>
      <c r="P123" s="234"/>
      <c r="Q123" s="234"/>
      <c r="R123" s="115"/>
      <c r="T123" s="138" t="s">
        <v>3</v>
      </c>
      <c r="U123" s="42" t="s">
        <v>41</v>
      </c>
      <c r="V123" s="34"/>
      <c r="W123" s="139">
        <f>V123*K123</f>
        <v>0</v>
      </c>
      <c r="X123" s="139">
        <v>0</v>
      </c>
      <c r="Y123" s="139">
        <f>X123*K123</f>
        <v>0</v>
      </c>
      <c r="Z123" s="139">
        <v>0</v>
      </c>
      <c r="AA123" s="140">
        <f>Z123*K123</f>
        <v>0</v>
      </c>
      <c r="AR123" s="16" t="s">
        <v>129</v>
      </c>
      <c r="AT123" s="16" t="s">
        <v>125</v>
      </c>
      <c r="AU123" s="16" t="s">
        <v>108</v>
      </c>
      <c r="AY123" s="16" t="s">
        <v>123</v>
      </c>
      <c r="BE123" s="95">
        <f>IF(U123="základná",N123,0)</f>
        <v>0</v>
      </c>
      <c r="BF123" s="95">
        <f>IF(U123="znížená",N123,0)</f>
        <v>0</v>
      </c>
      <c r="BG123" s="95">
        <f>IF(U123="zákl. prenesená",N123,0)</f>
        <v>0</v>
      </c>
      <c r="BH123" s="95">
        <f>IF(U123="zníž. prenesená",N123,0)</f>
        <v>0</v>
      </c>
      <c r="BI123" s="95">
        <f>IF(U123="nulová",N123,0)</f>
        <v>0</v>
      </c>
      <c r="BJ123" s="16" t="s">
        <v>108</v>
      </c>
      <c r="BK123" s="141">
        <f>ROUND(L123*K123,3)</f>
        <v>0</v>
      </c>
      <c r="BL123" s="16" t="s">
        <v>129</v>
      </c>
      <c r="BM123" s="16" t="s">
        <v>130</v>
      </c>
    </row>
    <row r="124" spans="2:65" s="10" customFormat="1" ht="22.5" customHeight="1" x14ac:dyDescent="0.3">
      <c r="B124" s="142"/>
      <c r="C124" s="143"/>
      <c r="D124" s="143"/>
      <c r="E124" s="144" t="s">
        <v>3</v>
      </c>
      <c r="F124" s="237" t="s">
        <v>131</v>
      </c>
      <c r="G124" s="238"/>
      <c r="H124" s="238"/>
      <c r="I124" s="238"/>
      <c r="J124" s="143"/>
      <c r="K124" s="145" t="s">
        <v>3</v>
      </c>
      <c r="L124" s="143"/>
      <c r="M124" s="143"/>
      <c r="N124" s="143"/>
      <c r="O124" s="143"/>
      <c r="P124" s="143"/>
      <c r="Q124" s="143"/>
      <c r="R124" s="146"/>
      <c r="T124" s="147"/>
      <c r="U124" s="143"/>
      <c r="V124" s="143"/>
      <c r="W124" s="143"/>
      <c r="X124" s="143"/>
      <c r="Y124" s="143"/>
      <c r="Z124" s="143"/>
      <c r="AA124" s="148"/>
      <c r="AT124" s="149" t="s">
        <v>132</v>
      </c>
      <c r="AU124" s="149" t="s">
        <v>108</v>
      </c>
      <c r="AV124" s="10" t="s">
        <v>78</v>
      </c>
      <c r="AW124" s="10" t="s">
        <v>30</v>
      </c>
      <c r="AX124" s="10" t="s">
        <v>74</v>
      </c>
      <c r="AY124" s="149" t="s">
        <v>123</v>
      </c>
    </row>
    <row r="125" spans="2:65" s="11" customFormat="1" ht="22.5" customHeight="1" x14ac:dyDescent="0.3">
      <c r="B125" s="150"/>
      <c r="C125" s="151"/>
      <c r="D125" s="151"/>
      <c r="E125" s="152" t="s">
        <v>3</v>
      </c>
      <c r="F125" s="244" t="s">
        <v>133</v>
      </c>
      <c r="G125" s="245"/>
      <c r="H125" s="245"/>
      <c r="I125" s="245"/>
      <c r="J125" s="151"/>
      <c r="K125" s="153">
        <v>0.432</v>
      </c>
      <c r="L125" s="151"/>
      <c r="M125" s="151"/>
      <c r="N125" s="151"/>
      <c r="O125" s="151"/>
      <c r="P125" s="151"/>
      <c r="Q125" s="151"/>
      <c r="R125" s="154"/>
      <c r="T125" s="155"/>
      <c r="U125" s="151"/>
      <c r="V125" s="151"/>
      <c r="W125" s="151"/>
      <c r="X125" s="151"/>
      <c r="Y125" s="151"/>
      <c r="Z125" s="151"/>
      <c r="AA125" s="156"/>
      <c r="AT125" s="157" t="s">
        <v>132</v>
      </c>
      <c r="AU125" s="157" t="s">
        <v>108</v>
      </c>
      <c r="AV125" s="11" t="s">
        <v>108</v>
      </c>
      <c r="AW125" s="11" t="s">
        <v>30</v>
      </c>
      <c r="AX125" s="11" t="s">
        <v>74</v>
      </c>
      <c r="AY125" s="157" t="s">
        <v>123</v>
      </c>
    </row>
    <row r="126" spans="2:65" s="12" customFormat="1" ht="22.5" customHeight="1" x14ac:dyDescent="0.3">
      <c r="B126" s="158"/>
      <c r="C126" s="159"/>
      <c r="D126" s="159"/>
      <c r="E126" s="160" t="s">
        <v>3</v>
      </c>
      <c r="F126" s="246" t="s">
        <v>134</v>
      </c>
      <c r="G126" s="247"/>
      <c r="H126" s="247"/>
      <c r="I126" s="247"/>
      <c r="J126" s="159"/>
      <c r="K126" s="161">
        <v>0.432</v>
      </c>
      <c r="L126" s="159"/>
      <c r="M126" s="159"/>
      <c r="N126" s="159"/>
      <c r="O126" s="159"/>
      <c r="P126" s="159"/>
      <c r="Q126" s="159"/>
      <c r="R126" s="162"/>
      <c r="T126" s="163"/>
      <c r="U126" s="159"/>
      <c r="V126" s="159"/>
      <c r="W126" s="159"/>
      <c r="X126" s="159"/>
      <c r="Y126" s="159"/>
      <c r="Z126" s="159"/>
      <c r="AA126" s="164"/>
      <c r="AT126" s="165" t="s">
        <v>132</v>
      </c>
      <c r="AU126" s="165" t="s">
        <v>108</v>
      </c>
      <c r="AV126" s="12" t="s">
        <v>129</v>
      </c>
      <c r="AW126" s="12" t="s">
        <v>30</v>
      </c>
      <c r="AX126" s="12" t="s">
        <v>78</v>
      </c>
      <c r="AY126" s="165" t="s">
        <v>123</v>
      </c>
    </row>
    <row r="127" spans="2:65" s="1" customFormat="1" ht="31.5" customHeight="1" x14ac:dyDescent="0.3">
      <c r="B127" s="114"/>
      <c r="C127" s="134" t="s">
        <v>135</v>
      </c>
      <c r="D127" s="134" t="s">
        <v>125</v>
      </c>
      <c r="E127" s="135" t="s">
        <v>136</v>
      </c>
      <c r="F127" s="233" t="s">
        <v>137</v>
      </c>
      <c r="G127" s="234"/>
      <c r="H127" s="234"/>
      <c r="I127" s="234"/>
      <c r="J127" s="136" t="s">
        <v>128</v>
      </c>
      <c r="K127" s="137">
        <v>0.432</v>
      </c>
      <c r="L127" s="235">
        <v>0</v>
      </c>
      <c r="M127" s="234"/>
      <c r="N127" s="236">
        <f>ROUND(L127*K127,3)</f>
        <v>0</v>
      </c>
      <c r="O127" s="234"/>
      <c r="P127" s="234"/>
      <c r="Q127" s="234"/>
      <c r="R127" s="115"/>
      <c r="T127" s="138" t="s">
        <v>3</v>
      </c>
      <c r="U127" s="42" t="s">
        <v>41</v>
      </c>
      <c r="V127" s="34"/>
      <c r="W127" s="139">
        <f>V127*K127</f>
        <v>0</v>
      </c>
      <c r="X127" s="139">
        <v>0</v>
      </c>
      <c r="Y127" s="139">
        <f>X127*K127</f>
        <v>0</v>
      </c>
      <c r="Z127" s="139">
        <v>0</v>
      </c>
      <c r="AA127" s="140">
        <f>Z127*K127</f>
        <v>0</v>
      </c>
      <c r="AR127" s="16" t="s">
        <v>129</v>
      </c>
      <c r="AT127" s="16" t="s">
        <v>125</v>
      </c>
      <c r="AU127" s="16" t="s">
        <v>108</v>
      </c>
      <c r="AY127" s="16" t="s">
        <v>123</v>
      </c>
      <c r="BE127" s="95">
        <f>IF(U127="základná",N127,0)</f>
        <v>0</v>
      </c>
      <c r="BF127" s="95">
        <f>IF(U127="znížená",N127,0)</f>
        <v>0</v>
      </c>
      <c r="BG127" s="95">
        <f>IF(U127="zákl. prenesená",N127,0)</f>
        <v>0</v>
      </c>
      <c r="BH127" s="95">
        <f>IF(U127="zníž. prenesená",N127,0)</f>
        <v>0</v>
      </c>
      <c r="BI127" s="95">
        <f>IF(U127="nulová",N127,0)</f>
        <v>0</v>
      </c>
      <c r="BJ127" s="16" t="s">
        <v>108</v>
      </c>
      <c r="BK127" s="141">
        <f>ROUND(L127*K127,3)</f>
        <v>0</v>
      </c>
      <c r="BL127" s="16" t="s">
        <v>129</v>
      </c>
      <c r="BM127" s="16" t="s">
        <v>138</v>
      </c>
    </row>
    <row r="128" spans="2:65" s="1" customFormat="1" ht="22.5" customHeight="1" x14ac:dyDescent="0.3">
      <c r="B128" s="114"/>
      <c r="C128" s="134" t="s">
        <v>108</v>
      </c>
      <c r="D128" s="134" t="s">
        <v>125</v>
      </c>
      <c r="E128" s="135" t="s">
        <v>139</v>
      </c>
      <c r="F128" s="233" t="s">
        <v>140</v>
      </c>
      <c r="G128" s="234"/>
      <c r="H128" s="234"/>
      <c r="I128" s="234"/>
      <c r="J128" s="136" t="s">
        <v>128</v>
      </c>
      <c r="K128" s="137">
        <v>90.769000000000005</v>
      </c>
      <c r="L128" s="235">
        <v>0</v>
      </c>
      <c r="M128" s="234"/>
      <c r="N128" s="236">
        <f>ROUND(L128*K128,3)</f>
        <v>0</v>
      </c>
      <c r="O128" s="234"/>
      <c r="P128" s="234"/>
      <c r="Q128" s="234"/>
      <c r="R128" s="115"/>
      <c r="T128" s="138" t="s">
        <v>3</v>
      </c>
      <c r="U128" s="42" t="s">
        <v>41</v>
      </c>
      <c r="V128" s="34"/>
      <c r="W128" s="139">
        <f>V128*K128</f>
        <v>0</v>
      </c>
      <c r="X128" s="139">
        <v>0</v>
      </c>
      <c r="Y128" s="139">
        <f>X128*K128</f>
        <v>0</v>
      </c>
      <c r="Z128" s="139">
        <v>0</v>
      </c>
      <c r="AA128" s="140">
        <f>Z128*K128</f>
        <v>0</v>
      </c>
      <c r="AR128" s="16" t="s">
        <v>129</v>
      </c>
      <c r="AT128" s="16" t="s">
        <v>125</v>
      </c>
      <c r="AU128" s="16" t="s">
        <v>108</v>
      </c>
      <c r="AY128" s="16" t="s">
        <v>123</v>
      </c>
      <c r="BE128" s="95">
        <f>IF(U128="základná",N128,0)</f>
        <v>0</v>
      </c>
      <c r="BF128" s="95">
        <f>IF(U128="znížená",N128,0)</f>
        <v>0</v>
      </c>
      <c r="BG128" s="95">
        <f>IF(U128="zákl. prenesená",N128,0)</f>
        <v>0</v>
      </c>
      <c r="BH128" s="95">
        <f>IF(U128="zníž. prenesená",N128,0)</f>
        <v>0</v>
      </c>
      <c r="BI128" s="95">
        <f>IF(U128="nulová",N128,0)</f>
        <v>0</v>
      </c>
      <c r="BJ128" s="16" t="s">
        <v>108</v>
      </c>
      <c r="BK128" s="141">
        <f>ROUND(L128*K128,3)</f>
        <v>0</v>
      </c>
      <c r="BL128" s="16" t="s">
        <v>129</v>
      </c>
      <c r="BM128" s="16" t="s">
        <v>141</v>
      </c>
    </row>
    <row r="129" spans="2:65" s="10" customFormat="1" ht="22.5" customHeight="1" x14ac:dyDescent="0.3">
      <c r="B129" s="142"/>
      <c r="C129" s="143"/>
      <c r="D129" s="143"/>
      <c r="E129" s="144" t="s">
        <v>3</v>
      </c>
      <c r="F129" s="237" t="s">
        <v>142</v>
      </c>
      <c r="G129" s="238"/>
      <c r="H129" s="238"/>
      <c r="I129" s="238"/>
      <c r="J129" s="143"/>
      <c r="K129" s="145" t="s">
        <v>3</v>
      </c>
      <c r="L129" s="143"/>
      <c r="M129" s="143"/>
      <c r="N129" s="143"/>
      <c r="O129" s="143"/>
      <c r="P129" s="143"/>
      <c r="Q129" s="143"/>
      <c r="R129" s="146"/>
      <c r="T129" s="147"/>
      <c r="U129" s="143"/>
      <c r="V129" s="143"/>
      <c r="W129" s="143"/>
      <c r="X129" s="143"/>
      <c r="Y129" s="143"/>
      <c r="Z129" s="143"/>
      <c r="AA129" s="148"/>
      <c r="AT129" s="149" t="s">
        <v>132</v>
      </c>
      <c r="AU129" s="149" t="s">
        <v>108</v>
      </c>
      <c r="AV129" s="10" t="s">
        <v>78</v>
      </c>
      <c r="AW129" s="10" t="s">
        <v>30</v>
      </c>
      <c r="AX129" s="10" t="s">
        <v>74</v>
      </c>
      <c r="AY129" s="149" t="s">
        <v>123</v>
      </c>
    </row>
    <row r="130" spans="2:65" s="11" customFormat="1" ht="22.5" customHeight="1" x14ac:dyDescent="0.3">
      <c r="B130" s="150"/>
      <c r="C130" s="151"/>
      <c r="D130" s="151"/>
      <c r="E130" s="152" t="s">
        <v>3</v>
      </c>
      <c r="F130" s="244" t="s">
        <v>143</v>
      </c>
      <c r="G130" s="245"/>
      <c r="H130" s="245"/>
      <c r="I130" s="245"/>
      <c r="J130" s="151"/>
      <c r="K130" s="153">
        <v>15.96</v>
      </c>
      <c r="L130" s="151"/>
      <c r="M130" s="151"/>
      <c r="N130" s="151"/>
      <c r="O130" s="151"/>
      <c r="P130" s="151"/>
      <c r="Q130" s="151"/>
      <c r="R130" s="154"/>
      <c r="T130" s="155"/>
      <c r="U130" s="151"/>
      <c r="V130" s="151"/>
      <c r="W130" s="151"/>
      <c r="X130" s="151"/>
      <c r="Y130" s="151"/>
      <c r="Z130" s="151"/>
      <c r="AA130" s="156"/>
      <c r="AT130" s="157" t="s">
        <v>132</v>
      </c>
      <c r="AU130" s="157" t="s">
        <v>108</v>
      </c>
      <c r="AV130" s="11" t="s">
        <v>108</v>
      </c>
      <c r="AW130" s="11" t="s">
        <v>30</v>
      </c>
      <c r="AX130" s="11" t="s">
        <v>74</v>
      </c>
      <c r="AY130" s="157" t="s">
        <v>123</v>
      </c>
    </row>
    <row r="131" spans="2:65" s="10" customFormat="1" ht="22.5" customHeight="1" x14ac:dyDescent="0.3">
      <c r="B131" s="142"/>
      <c r="C131" s="143"/>
      <c r="D131" s="143"/>
      <c r="E131" s="144" t="s">
        <v>3</v>
      </c>
      <c r="F131" s="248" t="s">
        <v>144</v>
      </c>
      <c r="G131" s="238"/>
      <c r="H131" s="238"/>
      <c r="I131" s="238"/>
      <c r="J131" s="143"/>
      <c r="K131" s="145" t="s">
        <v>3</v>
      </c>
      <c r="L131" s="143"/>
      <c r="M131" s="143"/>
      <c r="N131" s="143"/>
      <c r="O131" s="143"/>
      <c r="P131" s="143"/>
      <c r="Q131" s="143"/>
      <c r="R131" s="146"/>
      <c r="T131" s="147"/>
      <c r="U131" s="143"/>
      <c r="V131" s="143"/>
      <c r="W131" s="143"/>
      <c r="X131" s="143"/>
      <c r="Y131" s="143"/>
      <c r="Z131" s="143"/>
      <c r="AA131" s="148"/>
      <c r="AT131" s="149" t="s">
        <v>132</v>
      </c>
      <c r="AU131" s="149" t="s">
        <v>108</v>
      </c>
      <c r="AV131" s="10" t="s">
        <v>78</v>
      </c>
      <c r="AW131" s="10" t="s">
        <v>30</v>
      </c>
      <c r="AX131" s="10" t="s">
        <v>74</v>
      </c>
      <c r="AY131" s="149" t="s">
        <v>123</v>
      </c>
    </row>
    <row r="132" spans="2:65" s="11" customFormat="1" ht="22.5" customHeight="1" x14ac:dyDescent="0.3">
      <c r="B132" s="150"/>
      <c r="C132" s="151"/>
      <c r="D132" s="151"/>
      <c r="E132" s="152" t="s">
        <v>3</v>
      </c>
      <c r="F132" s="244" t="s">
        <v>145</v>
      </c>
      <c r="G132" s="245"/>
      <c r="H132" s="245"/>
      <c r="I132" s="245"/>
      <c r="J132" s="151"/>
      <c r="K132" s="153">
        <v>28.98</v>
      </c>
      <c r="L132" s="151"/>
      <c r="M132" s="151"/>
      <c r="N132" s="151"/>
      <c r="O132" s="151"/>
      <c r="P132" s="151"/>
      <c r="Q132" s="151"/>
      <c r="R132" s="154"/>
      <c r="T132" s="155"/>
      <c r="U132" s="151"/>
      <c r="V132" s="151"/>
      <c r="W132" s="151"/>
      <c r="X132" s="151"/>
      <c r="Y132" s="151"/>
      <c r="Z132" s="151"/>
      <c r="AA132" s="156"/>
      <c r="AT132" s="157" t="s">
        <v>132</v>
      </c>
      <c r="AU132" s="157" t="s">
        <v>108</v>
      </c>
      <c r="AV132" s="11" t="s">
        <v>108</v>
      </c>
      <c r="AW132" s="11" t="s">
        <v>30</v>
      </c>
      <c r="AX132" s="11" t="s">
        <v>74</v>
      </c>
      <c r="AY132" s="157" t="s">
        <v>123</v>
      </c>
    </row>
    <row r="133" spans="2:65" s="10" customFormat="1" ht="22.5" customHeight="1" x14ac:dyDescent="0.3">
      <c r="B133" s="142"/>
      <c r="C133" s="143"/>
      <c r="D133" s="143"/>
      <c r="E133" s="144" t="s">
        <v>3</v>
      </c>
      <c r="F133" s="248" t="s">
        <v>146</v>
      </c>
      <c r="G133" s="238"/>
      <c r="H133" s="238"/>
      <c r="I133" s="238"/>
      <c r="J133" s="143"/>
      <c r="K133" s="145" t="s">
        <v>3</v>
      </c>
      <c r="L133" s="143"/>
      <c r="M133" s="143"/>
      <c r="N133" s="143"/>
      <c r="O133" s="143"/>
      <c r="P133" s="143"/>
      <c r="Q133" s="143"/>
      <c r="R133" s="146"/>
      <c r="T133" s="147"/>
      <c r="U133" s="143"/>
      <c r="V133" s="143"/>
      <c r="W133" s="143"/>
      <c r="X133" s="143"/>
      <c r="Y133" s="143"/>
      <c r="Z133" s="143"/>
      <c r="AA133" s="148"/>
      <c r="AT133" s="149" t="s">
        <v>132</v>
      </c>
      <c r="AU133" s="149" t="s">
        <v>108</v>
      </c>
      <c r="AV133" s="10" t="s">
        <v>78</v>
      </c>
      <c r="AW133" s="10" t="s">
        <v>30</v>
      </c>
      <c r="AX133" s="10" t="s">
        <v>74</v>
      </c>
      <c r="AY133" s="149" t="s">
        <v>123</v>
      </c>
    </row>
    <row r="134" spans="2:65" s="11" customFormat="1" ht="22.5" customHeight="1" x14ac:dyDescent="0.3">
      <c r="B134" s="150"/>
      <c r="C134" s="151"/>
      <c r="D134" s="151"/>
      <c r="E134" s="152" t="s">
        <v>3</v>
      </c>
      <c r="F134" s="244" t="s">
        <v>147</v>
      </c>
      <c r="G134" s="245"/>
      <c r="H134" s="245"/>
      <c r="I134" s="245"/>
      <c r="J134" s="151"/>
      <c r="K134" s="153">
        <v>36.549999999999997</v>
      </c>
      <c r="L134" s="151"/>
      <c r="M134" s="151"/>
      <c r="N134" s="151"/>
      <c r="O134" s="151"/>
      <c r="P134" s="151"/>
      <c r="Q134" s="151"/>
      <c r="R134" s="154"/>
      <c r="T134" s="155"/>
      <c r="U134" s="151"/>
      <c r="V134" s="151"/>
      <c r="W134" s="151"/>
      <c r="X134" s="151"/>
      <c r="Y134" s="151"/>
      <c r="Z134" s="151"/>
      <c r="AA134" s="156"/>
      <c r="AT134" s="157" t="s">
        <v>132</v>
      </c>
      <c r="AU134" s="157" t="s">
        <v>108</v>
      </c>
      <c r="AV134" s="11" t="s">
        <v>108</v>
      </c>
      <c r="AW134" s="11" t="s">
        <v>30</v>
      </c>
      <c r="AX134" s="11" t="s">
        <v>74</v>
      </c>
      <c r="AY134" s="157" t="s">
        <v>123</v>
      </c>
    </row>
    <row r="135" spans="2:65" s="10" customFormat="1" ht="22.5" customHeight="1" x14ac:dyDescent="0.3">
      <c r="B135" s="142"/>
      <c r="C135" s="143"/>
      <c r="D135" s="143"/>
      <c r="E135" s="144" t="s">
        <v>3</v>
      </c>
      <c r="F135" s="248" t="s">
        <v>148</v>
      </c>
      <c r="G135" s="238"/>
      <c r="H135" s="238"/>
      <c r="I135" s="238"/>
      <c r="J135" s="143"/>
      <c r="K135" s="145" t="s">
        <v>3</v>
      </c>
      <c r="L135" s="143"/>
      <c r="M135" s="143"/>
      <c r="N135" s="143"/>
      <c r="O135" s="143"/>
      <c r="P135" s="143"/>
      <c r="Q135" s="143"/>
      <c r="R135" s="146"/>
      <c r="T135" s="147"/>
      <c r="U135" s="143"/>
      <c r="V135" s="143"/>
      <c r="W135" s="143"/>
      <c r="X135" s="143"/>
      <c r="Y135" s="143"/>
      <c r="Z135" s="143"/>
      <c r="AA135" s="148"/>
      <c r="AT135" s="149" t="s">
        <v>132</v>
      </c>
      <c r="AU135" s="149" t="s">
        <v>108</v>
      </c>
      <c r="AV135" s="10" t="s">
        <v>78</v>
      </c>
      <c r="AW135" s="10" t="s">
        <v>30</v>
      </c>
      <c r="AX135" s="10" t="s">
        <v>74</v>
      </c>
      <c r="AY135" s="149" t="s">
        <v>123</v>
      </c>
    </row>
    <row r="136" spans="2:65" s="11" customFormat="1" ht="22.5" customHeight="1" x14ac:dyDescent="0.3">
      <c r="B136" s="150"/>
      <c r="C136" s="151"/>
      <c r="D136" s="151"/>
      <c r="E136" s="152" t="s">
        <v>3</v>
      </c>
      <c r="F136" s="244" t="s">
        <v>149</v>
      </c>
      <c r="G136" s="245"/>
      <c r="H136" s="245"/>
      <c r="I136" s="245"/>
      <c r="J136" s="151"/>
      <c r="K136" s="153">
        <v>3.4289999999999998</v>
      </c>
      <c r="L136" s="151"/>
      <c r="M136" s="151"/>
      <c r="N136" s="151"/>
      <c r="O136" s="151"/>
      <c r="P136" s="151"/>
      <c r="Q136" s="151"/>
      <c r="R136" s="154"/>
      <c r="T136" s="155"/>
      <c r="U136" s="151"/>
      <c r="V136" s="151"/>
      <c r="W136" s="151"/>
      <c r="X136" s="151"/>
      <c r="Y136" s="151"/>
      <c r="Z136" s="151"/>
      <c r="AA136" s="156"/>
      <c r="AT136" s="157" t="s">
        <v>132</v>
      </c>
      <c r="AU136" s="157" t="s">
        <v>108</v>
      </c>
      <c r="AV136" s="11" t="s">
        <v>108</v>
      </c>
      <c r="AW136" s="11" t="s">
        <v>30</v>
      </c>
      <c r="AX136" s="11" t="s">
        <v>74</v>
      </c>
      <c r="AY136" s="157" t="s">
        <v>123</v>
      </c>
    </row>
    <row r="137" spans="2:65" s="10" customFormat="1" ht="22.5" customHeight="1" x14ac:dyDescent="0.3">
      <c r="B137" s="142"/>
      <c r="C137" s="143"/>
      <c r="D137" s="143"/>
      <c r="E137" s="144" t="s">
        <v>3</v>
      </c>
      <c r="F137" s="248" t="s">
        <v>150</v>
      </c>
      <c r="G137" s="238"/>
      <c r="H137" s="238"/>
      <c r="I137" s="238"/>
      <c r="J137" s="143"/>
      <c r="K137" s="145" t="s">
        <v>3</v>
      </c>
      <c r="L137" s="143"/>
      <c r="M137" s="143"/>
      <c r="N137" s="143"/>
      <c r="O137" s="143"/>
      <c r="P137" s="143"/>
      <c r="Q137" s="143"/>
      <c r="R137" s="146"/>
      <c r="T137" s="147"/>
      <c r="U137" s="143"/>
      <c r="V137" s="143"/>
      <c r="W137" s="143"/>
      <c r="X137" s="143"/>
      <c r="Y137" s="143"/>
      <c r="Z137" s="143"/>
      <c r="AA137" s="148"/>
      <c r="AT137" s="149" t="s">
        <v>132</v>
      </c>
      <c r="AU137" s="149" t="s">
        <v>108</v>
      </c>
      <c r="AV137" s="10" t="s">
        <v>78</v>
      </c>
      <c r="AW137" s="10" t="s">
        <v>30</v>
      </c>
      <c r="AX137" s="10" t="s">
        <v>74</v>
      </c>
      <c r="AY137" s="149" t="s">
        <v>123</v>
      </c>
    </row>
    <row r="138" spans="2:65" s="11" customFormat="1" ht="22.5" customHeight="1" x14ac:dyDescent="0.3">
      <c r="B138" s="150"/>
      <c r="C138" s="151"/>
      <c r="D138" s="151"/>
      <c r="E138" s="152" t="s">
        <v>3</v>
      </c>
      <c r="F138" s="244" t="s">
        <v>151</v>
      </c>
      <c r="G138" s="245"/>
      <c r="H138" s="245"/>
      <c r="I138" s="245"/>
      <c r="J138" s="151"/>
      <c r="K138" s="153">
        <v>5.85</v>
      </c>
      <c r="L138" s="151"/>
      <c r="M138" s="151"/>
      <c r="N138" s="151"/>
      <c r="O138" s="151"/>
      <c r="P138" s="151"/>
      <c r="Q138" s="151"/>
      <c r="R138" s="154"/>
      <c r="T138" s="155"/>
      <c r="U138" s="151"/>
      <c r="V138" s="151"/>
      <c r="W138" s="151"/>
      <c r="X138" s="151"/>
      <c r="Y138" s="151"/>
      <c r="Z138" s="151"/>
      <c r="AA138" s="156"/>
      <c r="AT138" s="157" t="s">
        <v>132</v>
      </c>
      <c r="AU138" s="157" t="s">
        <v>108</v>
      </c>
      <c r="AV138" s="11" t="s">
        <v>108</v>
      </c>
      <c r="AW138" s="11" t="s">
        <v>30</v>
      </c>
      <c r="AX138" s="11" t="s">
        <v>74</v>
      </c>
      <c r="AY138" s="157" t="s">
        <v>123</v>
      </c>
    </row>
    <row r="139" spans="2:65" s="12" customFormat="1" ht="22.5" customHeight="1" x14ac:dyDescent="0.3">
      <c r="B139" s="158"/>
      <c r="C139" s="159"/>
      <c r="D139" s="159"/>
      <c r="E139" s="160" t="s">
        <v>3</v>
      </c>
      <c r="F139" s="246" t="s">
        <v>134</v>
      </c>
      <c r="G139" s="247"/>
      <c r="H139" s="247"/>
      <c r="I139" s="247"/>
      <c r="J139" s="159"/>
      <c r="K139" s="161">
        <v>90.769000000000005</v>
      </c>
      <c r="L139" s="159"/>
      <c r="M139" s="159"/>
      <c r="N139" s="159"/>
      <c r="O139" s="159"/>
      <c r="P139" s="159"/>
      <c r="Q139" s="159"/>
      <c r="R139" s="162"/>
      <c r="T139" s="163"/>
      <c r="U139" s="159"/>
      <c r="V139" s="159"/>
      <c r="W139" s="159"/>
      <c r="X139" s="159"/>
      <c r="Y139" s="159"/>
      <c r="Z139" s="159"/>
      <c r="AA139" s="164"/>
      <c r="AT139" s="165" t="s">
        <v>132</v>
      </c>
      <c r="AU139" s="165" t="s">
        <v>108</v>
      </c>
      <c r="AV139" s="12" t="s">
        <v>129</v>
      </c>
      <c r="AW139" s="12" t="s">
        <v>30</v>
      </c>
      <c r="AX139" s="12" t="s">
        <v>78</v>
      </c>
      <c r="AY139" s="165" t="s">
        <v>123</v>
      </c>
    </row>
    <row r="140" spans="2:65" s="1" customFormat="1" ht="44.25" customHeight="1" x14ac:dyDescent="0.3">
      <c r="B140" s="114"/>
      <c r="C140" s="134" t="s">
        <v>152</v>
      </c>
      <c r="D140" s="134" t="s">
        <v>125</v>
      </c>
      <c r="E140" s="135" t="s">
        <v>153</v>
      </c>
      <c r="F140" s="233" t="s">
        <v>154</v>
      </c>
      <c r="G140" s="234"/>
      <c r="H140" s="234"/>
      <c r="I140" s="234"/>
      <c r="J140" s="136" t="s">
        <v>128</v>
      </c>
      <c r="K140" s="137">
        <v>90.769000000000005</v>
      </c>
      <c r="L140" s="235">
        <v>0</v>
      </c>
      <c r="M140" s="234"/>
      <c r="N140" s="236">
        <f>ROUND(L140*K140,3)</f>
        <v>0</v>
      </c>
      <c r="O140" s="234"/>
      <c r="P140" s="234"/>
      <c r="Q140" s="234"/>
      <c r="R140" s="115"/>
      <c r="T140" s="138" t="s">
        <v>3</v>
      </c>
      <c r="U140" s="42" t="s">
        <v>41</v>
      </c>
      <c r="V140" s="34"/>
      <c r="W140" s="139">
        <f>V140*K140</f>
        <v>0</v>
      </c>
      <c r="X140" s="139">
        <v>0</v>
      </c>
      <c r="Y140" s="139">
        <f>X140*K140</f>
        <v>0</v>
      </c>
      <c r="Z140" s="139">
        <v>0</v>
      </c>
      <c r="AA140" s="140">
        <f>Z140*K140</f>
        <v>0</v>
      </c>
      <c r="AR140" s="16" t="s">
        <v>129</v>
      </c>
      <c r="AT140" s="16" t="s">
        <v>125</v>
      </c>
      <c r="AU140" s="16" t="s">
        <v>108</v>
      </c>
      <c r="AY140" s="16" t="s">
        <v>123</v>
      </c>
      <c r="BE140" s="95">
        <f>IF(U140="základná",N140,0)</f>
        <v>0</v>
      </c>
      <c r="BF140" s="95">
        <f>IF(U140="znížená",N140,0)</f>
        <v>0</v>
      </c>
      <c r="BG140" s="95">
        <f>IF(U140="zákl. prenesená",N140,0)</f>
        <v>0</v>
      </c>
      <c r="BH140" s="95">
        <f>IF(U140="zníž. prenesená",N140,0)</f>
        <v>0</v>
      </c>
      <c r="BI140" s="95">
        <f>IF(U140="nulová",N140,0)</f>
        <v>0</v>
      </c>
      <c r="BJ140" s="16" t="s">
        <v>108</v>
      </c>
      <c r="BK140" s="141">
        <f>ROUND(L140*K140,3)</f>
        <v>0</v>
      </c>
      <c r="BL140" s="16" t="s">
        <v>129</v>
      </c>
      <c r="BM140" s="16" t="s">
        <v>155</v>
      </c>
    </row>
    <row r="141" spans="2:65" s="1" customFormat="1" ht="44.25" customHeight="1" x14ac:dyDescent="0.3">
      <c r="B141" s="114"/>
      <c r="C141" s="134" t="s">
        <v>156</v>
      </c>
      <c r="D141" s="134" t="s">
        <v>125</v>
      </c>
      <c r="E141" s="135" t="s">
        <v>157</v>
      </c>
      <c r="F141" s="233" t="s">
        <v>158</v>
      </c>
      <c r="G141" s="234"/>
      <c r="H141" s="234"/>
      <c r="I141" s="234"/>
      <c r="J141" s="136" t="s">
        <v>128</v>
      </c>
      <c r="K141" s="137">
        <v>90.769000000000005</v>
      </c>
      <c r="L141" s="235">
        <v>0</v>
      </c>
      <c r="M141" s="234"/>
      <c r="N141" s="236">
        <f>ROUND(L141*K141,3)</f>
        <v>0</v>
      </c>
      <c r="O141" s="234"/>
      <c r="P141" s="234"/>
      <c r="Q141" s="234"/>
      <c r="R141" s="115"/>
      <c r="T141" s="138" t="s">
        <v>3</v>
      </c>
      <c r="U141" s="42" t="s">
        <v>41</v>
      </c>
      <c r="V141" s="34"/>
      <c r="W141" s="139">
        <f>V141*K141</f>
        <v>0</v>
      </c>
      <c r="X141" s="139">
        <v>0</v>
      </c>
      <c r="Y141" s="139">
        <f>X141*K141</f>
        <v>0</v>
      </c>
      <c r="Z141" s="139">
        <v>0</v>
      </c>
      <c r="AA141" s="140">
        <f>Z141*K141</f>
        <v>0</v>
      </c>
      <c r="AR141" s="16" t="s">
        <v>129</v>
      </c>
      <c r="AT141" s="16" t="s">
        <v>125</v>
      </c>
      <c r="AU141" s="16" t="s">
        <v>108</v>
      </c>
      <c r="AY141" s="16" t="s">
        <v>123</v>
      </c>
      <c r="BE141" s="95">
        <f>IF(U141="základná",N141,0)</f>
        <v>0</v>
      </c>
      <c r="BF141" s="95">
        <f>IF(U141="znížená",N141,0)</f>
        <v>0</v>
      </c>
      <c r="BG141" s="95">
        <f>IF(U141="zákl. prenesená",N141,0)</f>
        <v>0</v>
      </c>
      <c r="BH141" s="95">
        <f>IF(U141="zníž. prenesená",N141,0)</f>
        <v>0</v>
      </c>
      <c r="BI141" s="95">
        <f>IF(U141="nulová",N141,0)</f>
        <v>0</v>
      </c>
      <c r="BJ141" s="16" t="s">
        <v>108</v>
      </c>
      <c r="BK141" s="141">
        <f>ROUND(L141*K141,3)</f>
        <v>0</v>
      </c>
      <c r="BL141" s="16" t="s">
        <v>129</v>
      </c>
      <c r="BM141" s="16" t="s">
        <v>159</v>
      </c>
    </row>
    <row r="142" spans="2:65" s="1" customFormat="1" ht="31.5" customHeight="1" x14ac:dyDescent="0.3">
      <c r="B142" s="114"/>
      <c r="C142" s="134" t="s">
        <v>129</v>
      </c>
      <c r="D142" s="134" t="s">
        <v>125</v>
      </c>
      <c r="E142" s="135" t="s">
        <v>160</v>
      </c>
      <c r="F142" s="233" t="s">
        <v>161</v>
      </c>
      <c r="G142" s="234"/>
      <c r="H142" s="234"/>
      <c r="I142" s="234"/>
      <c r="J142" s="136" t="s">
        <v>128</v>
      </c>
      <c r="K142" s="137">
        <v>90.769000000000005</v>
      </c>
      <c r="L142" s="235">
        <v>0</v>
      </c>
      <c r="M142" s="234"/>
      <c r="N142" s="236">
        <f>ROUND(L142*K142,3)</f>
        <v>0</v>
      </c>
      <c r="O142" s="234"/>
      <c r="P142" s="234"/>
      <c r="Q142" s="234"/>
      <c r="R142" s="115"/>
      <c r="T142" s="138" t="s">
        <v>3</v>
      </c>
      <c r="U142" s="42" t="s">
        <v>41</v>
      </c>
      <c r="V142" s="34"/>
      <c r="W142" s="139">
        <f>V142*K142</f>
        <v>0</v>
      </c>
      <c r="X142" s="139">
        <v>0</v>
      </c>
      <c r="Y142" s="139">
        <f>X142*K142</f>
        <v>0</v>
      </c>
      <c r="Z142" s="139">
        <v>0</v>
      </c>
      <c r="AA142" s="140">
        <f>Z142*K142</f>
        <v>0</v>
      </c>
      <c r="AR142" s="16" t="s">
        <v>129</v>
      </c>
      <c r="AT142" s="16" t="s">
        <v>125</v>
      </c>
      <c r="AU142" s="16" t="s">
        <v>108</v>
      </c>
      <c r="AY142" s="16" t="s">
        <v>123</v>
      </c>
      <c r="BE142" s="95">
        <f>IF(U142="základná",N142,0)</f>
        <v>0</v>
      </c>
      <c r="BF142" s="95">
        <f>IF(U142="znížená",N142,0)</f>
        <v>0</v>
      </c>
      <c r="BG142" s="95">
        <f>IF(U142="zákl. prenesená",N142,0)</f>
        <v>0</v>
      </c>
      <c r="BH142" s="95">
        <f>IF(U142="zníž. prenesená",N142,0)</f>
        <v>0</v>
      </c>
      <c r="BI142" s="95">
        <f>IF(U142="nulová",N142,0)</f>
        <v>0</v>
      </c>
      <c r="BJ142" s="16" t="s">
        <v>108</v>
      </c>
      <c r="BK142" s="141">
        <f>ROUND(L142*K142,3)</f>
        <v>0</v>
      </c>
      <c r="BL142" s="16" t="s">
        <v>129</v>
      </c>
      <c r="BM142" s="16" t="s">
        <v>162</v>
      </c>
    </row>
    <row r="143" spans="2:65" s="1" customFormat="1" ht="44.25" customHeight="1" x14ac:dyDescent="0.3">
      <c r="B143" s="114"/>
      <c r="C143" s="134" t="s">
        <v>163</v>
      </c>
      <c r="D143" s="134" t="s">
        <v>125</v>
      </c>
      <c r="E143" s="135" t="s">
        <v>164</v>
      </c>
      <c r="F143" s="233" t="s">
        <v>165</v>
      </c>
      <c r="G143" s="234"/>
      <c r="H143" s="234"/>
      <c r="I143" s="234"/>
      <c r="J143" s="136" t="s">
        <v>128</v>
      </c>
      <c r="K143" s="137">
        <v>90.769000000000005</v>
      </c>
      <c r="L143" s="235">
        <v>0</v>
      </c>
      <c r="M143" s="234"/>
      <c r="N143" s="236">
        <f>ROUND(L143*K143,3)</f>
        <v>0</v>
      </c>
      <c r="O143" s="234"/>
      <c r="P143" s="234"/>
      <c r="Q143" s="234"/>
      <c r="R143" s="115"/>
      <c r="T143" s="138" t="s">
        <v>3</v>
      </c>
      <c r="U143" s="42" t="s">
        <v>41</v>
      </c>
      <c r="V143" s="34"/>
      <c r="W143" s="139">
        <f>V143*K143</f>
        <v>0</v>
      </c>
      <c r="X143" s="139">
        <v>0</v>
      </c>
      <c r="Y143" s="139">
        <f>X143*K143</f>
        <v>0</v>
      </c>
      <c r="Z143" s="139">
        <v>0</v>
      </c>
      <c r="AA143" s="140">
        <f>Z143*K143</f>
        <v>0</v>
      </c>
      <c r="AR143" s="16" t="s">
        <v>129</v>
      </c>
      <c r="AT143" s="16" t="s">
        <v>125</v>
      </c>
      <c r="AU143" s="16" t="s">
        <v>108</v>
      </c>
      <c r="AY143" s="16" t="s">
        <v>123</v>
      </c>
      <c r="BE143" s="95">
        <f>IF(U143="základná",N143,0)</f>
        <v>0</v>
      </c>
      <c r="BF143" s="95">
        <f>IF(U143="znížená",N143,0)</f>
        <v>0</v>
      </c>
      <c r="BG143" s="95">
        <f>IF(U143="zákl. prenesená",N143,0)</f>
        <v>0</v>
      </c>
      <c r="BH143" s="95">
        <f>IF(U143="zníž. prenesená",N143,0)</f>
        <v>0</v>
      </c>
      <c r="BI143" s="95">
        <f>IF(U143="nulová",N143,0)</f>
        <v>0</v>
      </c>
      <c r="BJ143" s="16" t="s">
        <v>108</v>
      </c>
      <c r="BK143" s="141">
        <f>ROUND(L143*K143,3)</f>
        <v>0</v>
      </c>
      <c r="BL143" s="16" t="s">
        <v>129</v>
      </c>
      <c r="BM143" s="16" t="s">
        <v>166</v>
      </c>
    </row>
    <row r="144" spans="2:65" s="1" customFormat="1" ht="31.5" customHeight="1" x14ac:dyDescent="0.3">
      <c r="B144" s="114"/>
      <c r="C144" s="134" t="s">
        <v>167</v>
      </c>
      <c r="D144" s="134" t="s">
        <v>125</v>
      </c>
      <c r="E144" s="135" t="s">
        <v>168</v>
      </c>
      <c r="F144" s="233" t="s">
        <v>169</v>
      </c>
      <c r="G144" s="234"/>
      <c r="H144" s="234"/>
      <c r="I144" s="234"/>
      <c r="J144" s="136" t="s">
        <v>128</v>
      </c>
      <c r="K144" s="137">
        <v>20.34</v>
      </c>
      <c r="L144" s="235">
        <v>0</v>
      </c>
      <c r="M144" s="234"/>
      <c r="N144" s="236">
        <f>ROUND(L144*K144,3)</f>
        <v>0</v>
      </c>
      <c r="O144" s="234"/>
      <c r="P144" s="234"/>
      <c r="Q144" s="234"/>
      <c r="R144" s="115"/>
      <c r="T144" s="138" t="s">
        <v>3</v>
      </c>
      <c r="U144" s="42" t="s">
        <v>41</v>
      </c>
      <c r="V144" s="34"/>
      <c r="W144" s="139">
        <f>V144*K144</f>
        <v>0</v>
      </c>
      <c r="X144" s="139">
        <v>0</v>
      </c>
      <c r="Y144" s="139">
        <f>X144*K144</f>
        <v>0</v>
      </c>
      <c r="Z144" s="139">
        <v>0</v>
      </c>
      <c r="AA144" s="140">
        <f>Z144*K144</f>
        <v>0</v>
      </c>
      <c r="AR144" s="16" t="s">
        <v>129</v>
      </c>
      <c r="AT144" s="16" t="s">
        <v>125</v>
      </c>
      <c r="AU144" s="16" t="s">
        <v>108</v>
      </c>
      <c r="AY144" s="16" t="s">
        <v>123</v>
      </c>
      <c r="BE144" s="95">
        <f>IF(U144="základná",N144,0)</f>
        <v>0</v>
      </c>
      <c r="BF144" s="95">
        <f>IF(U144="znížená",N144,0)</f>
        <v>0</v>
      </c>
      <c r="BG144" s="95">
        <f>IF(U144="zákl. prenesená",N144,0)</f>
        <v>0</v>
      </c>
      <c r="BH144" s="95">
        <f>IF(U144="zníž. prenesená",N144,0)</f>
        <v>0</v>
      </c>
      <c r="BI144" s="95">
        <f>IF(U144="nulová",N144,0)</f>
        <v>0</v>
      </c>
      <c r="BJ144" s="16" t="s">
        <v>108</v>
      </c>
      <c r="BK144" s="141">
        <f>ROUND(L144*K144,3)</f>
        <v>0</v>
      </c>
      <c r="BL144" s="16" t="s">
        <v>129</v>
      </c>
      <c r="BM144" s="16" t="s">
        <v>170</v>
      </c>
    </row>
    <row r="145" spans="2:65" s="10" customFormat="1" ht="22.5" customHeight="1" x14ac:dyDescent="0.3">
      <c r="B145" s="142"/>
      <c r="C145" s="143"/>
      <c r="D145" s="143"/>
      <c r="E145" s="144" t="s">
        <v>3</v>
      </c>
      <c r="F145" s="237" t="s">
        <v>171</v>
      </c>
      <c r="G145" s="238"/>
      <c r="H145" s="238"/>
      <c r="I145" s="238"/>
      <c r="J145" s="143"/>
      <c r="K145" s="145" t="s">
        <v>3</v>
      </c>
      <c r="L145" s="143"/>
      <c r="M145" s="143"/>
      <c r="N145" s="143"/>
      <c r="O145" s="143"/>
      <c r="P145" s="143"/>
      <c r="Q145" s="143"/>
      <c r="R145" s="146"/>
      <c r="T145" s="147"/>
      <c r="U145" s="143"/>
      <c r="V145" s="143"/>
      <c r="W145" s="143"/>
      <c r="X145" s="143"/>
      <c r="Y145" s="143"/>
      <c r="Z145" s="143"/>
      <c r="AA145" s="148"/>
      <c r="AT145" s="149" t="s">
        <v>132</v>
      </c>
      <c r="AU145" s="149" t="s">
        <v>108</v>
      </c>
      <c r="AV145" s="10" t="s">
        <v>78</v>
      </c>
      <c r="AW145" s="10" t="s">
        <v>30</v>
      </c>
      <c r="AX145" s="10" t="s">
        <v>74</v>
      </c>
      <c r="AY145" s="149" t="s">
        <v>123</v>
      </c>
    </row>
    <row r="146" spans="2:65" s="11" customFormat="1" ht="22.5" customHeight="1" x14ac:dyDescent="0.3">
      <c r="B146" s="150"/>
      <c r="C146" s="151"/>
      <c r="D146" s="151"/>
      <c r="E146" s="152" t="s">
        <v>3</v>
      </c>
      <c r="F146" s="244" t="s">
        <v>172</v>
      </c>
      <c r="G146" s="245"/>
      <c r="H146" s="245"/>
      <c r="I146" s="245"/>
      <c r="J146" s="151"/>
      <c r="K146" s="153">
        <v>20.34</v>
      </c>
      <c r="L146" s="151"/>
      <c r="M146" s="151"/>
      <c r="N146" s="151"/>
      <c r="O146" s="151"/>
      <c r="P146" s="151"/>
      <c r="Q146" s="151"/>
      <c r="R146" s="154"/>
      <c r="T146" s="155"/>
      <c r="U146" s="151"/>
      <c r="V146" s="151"/>
      <c r="W146" s="151"/>
      <c r="X146" s="151"/>
      <c r="Y146" s="151"/>
      <c r="Z146" s="151"/>
      <c r="AA146" s="156"/>
      <c r="AT146" s="157" t="s">
        <v>132</v>
      </c>
      <c r="AU146" s="157" t="s">
        <v>108</v>
      </c>
      <c r="AV146" s="11" t="s">
        <v>108</v>
      </c>
      <c r="AW146" s="11" t="s">
        <v>30</v>
      </c>
      <c r="AX146" s="11" t="s">
        <v>74</v>
      </c>
      <c r="AY146" s="157" t="s">
        <v>123</v>
      </c>
    </row>
    <row r="147" spans="2:65" s="12" customFormat="1" ht="22.5" customHeight="1" x14ac:dyDescent="0.3">
      <c r="B147" s="158"/>
      <c r="C147" s="159"/>
      <c r="D147" s="159"/>
      <c r="E147" s="160" t="s">
        <v>3</v>
      </c>
      <c r="F147" s="246" t="s">
        <v>134</v>
      </c>
      <c r="G147" s="247"/>
      <c r="H147" s="247"/>
      <c r="I147" s="247"/>
      <c r="J147" s="159"/>
      <c r="K147" s="161">
        <v>20.34</v>
      </c>
      <c r="L147" s="159"/>
      <c r="M147" s="159"/>
      <c r="N147" s="159"/>
      <c r="O147" s="159"/>
      <c r="P147" s="159"/>
      <c r="Q147" s="159"/>
      <c r="R147" s="162"/>
      <c r="T147" s="163"/>
      <c r="U147" s="159"/>
      <c r="V147" s="159"/>
      <c r="W147" s="159"/>
      <c r="X147" s="159"/>
      <c r="Y147" s="159"/>
      <c r="Z147" s="159"/>
      <c r="AA147" s="164"/>
      <c r="AT147" s="165" t="s">
        <v>132</v>
      </c>
      <c r="AU147" s="165" t="s">
        <v>108</v>
      </c>
      <c r="AV147" s="12" t="s">
        <v>129</v>
      </c>
      <c r="AW147" s="12" t="s">
        <v>30</v>
      </c>
      <c r="AX147" s="12" t="s">
        <v>78</v>
      </c>
      <c r="AY147" s="165" t="s">
        <v>123</v>
      </c>
    </row>
    <row r="148" spans="2:65" s="1" customFormat="1" ht="31.5" customHeight="1" x14ac:dyDescent="0.3">
      <c r="B148" s="114"/>
      <c r="C148" s="134" t="s">
        <v>173</v>
      </c>
      <c r="D148" s="134" t="s">
        <v>125</v>
      </c>
      <c r="E148" s="135" t="s">
        <v>174</v>
      </c>
      <c r="F148" s="233" t="s">
        <v>175</v>
      </c>
      <c r="G148" s="234"/>
      <c r="H148" s="234"/>
      <c r="I148" s="234"/>
      <c r="J148" s="136" t="s">
        <v>176</v>
      </c>
      <c r="K148" s="137">
        <v>203.4</v>
      </c>
      <c r="L148" s="235">
        <v>0</v>
      </c>
      <c r="M148" s="234"/>
      <c r="N148" s="236">
        <f>ROUND(L148*K148,3)</f>
        <v>0</v>
      </c>
      <c r="O148" s="234"/>
      <c r="P148" s="234"/>
      <c r="Q148" s="234"/>
      <c r="R148" s="115"/>
      <c r="T148" s="138" t="s">
        <v>3</v>
      </c>
      <c r="U148" s="42" t="s">
        <v>41</v>
      </c>
      <c r="V148" s="34"/>
      <c r="W148" s="139">
        <f>V148*K148</f>
        <v>0</v>
      </c>
      <c r="X148" s="139">
        <v>0</v>
      </c>
      <c r="Y148" s="139">
        <f>X148*K148</f>
        <v>0</v>
      </c>
      <c r="Z148" s="139">
        <v>0</v>
      </c>
      <c r="AA148" s="140">
        <f>Z148*K148</f>
        <v>0</v>
      </c>
      <c r="AR148" s="16" t="s">
        <v>129</v>
      </c>
      <c r="AT148" s="16" t="s">
        <v>125</v>
      </c>
      <c r="AU148" s="16" t="s">
        <v>108</v>
      </c>
      <c r="AY148" s="16" t="s">
        <v>123</v>
      </c>
      <c r="BE148" s="95">
        <f>IF(U148="základná",N148,0)</f>
        <v>0</v>
      </c>
      <c r="BF148" s="95">
        <f>IF(U148="znížená",N148,0)</f>
        <v>0</v>
      </c>
      <c r="BG148" s="95">
        <f>IF(U148="zákl. prenesená",N148,0)</f>
        <v>0</v>
      </c>
      <c r="BH148" s="95">
        <f>IF(U148="zníž. prenesená",N148,0)</f>
        <v>0</v>
      </c>
      <c r="BI148" s="95">
        <f>IF(U148="nulová",N148,0)</f>
        <v>0</v>
      </c>
      <c r="BJ148" s="16" t="s">
        <v>108</v>
      </c>
      <c r="BK148" s="141">
        <f>ROUND(L148*K148,3)</f>
        <v>0</v>
      </c>
      <c r="BL148" s="16" t="s">
        <v>129</v>
      </c>
      <c r="BM148" s="16" t="s">
        <v>177</v>
      </c>
    </row>
    <row r="149" spans="2:65" s="10" customFormat="1" ht="22.5" customHeight="1" x14ac:dyDescent="0.3">
      <c r="B149" s="142"/>
      <c r="C149" s="143"/>
      <c r="D149" s="143"/>
      <c r="E149" s="144" t="s">
        <v>3</v>
      </c>
      <c r="F149" s="237" t="s">
        <v>171</v>
      </c>
      <c r="G149" s="238"/>
      <c r="H149" s="238"/>
      <c r="I149" s="238"/>
      <c r="J149" s="143"/>
      <c r="K149" s="145" t="s">
        <v>3</v>
      </c>
      <c r="L149" s="143"/>
      <c r="M149" s="143"/>
      <c r="N149" s="143"/>
      <c r="O149" s="143"/>
      <c r="P149" s="143"/>
      <c r="Q149" s="143"/>
      <c r="R149" s="146"/>
      <c r="T149" s="147"/>
      <c r="U149" s="143"/>
      <c r="V149" s="143"/>
      <c r="W149" s="143"/>
      <c r="X149" s="143"/>
      <c r="Y149" s="143"/>
      <c r="Z149" s="143"/>
      <c r="AA149" s="148"/>
      <c r="AT149" s="149" t="s">
        <v>132</v>
      </c>
      <c r="AU149" s="149" t="s">
        <v>108</v>
      </c>
      <c r="AV149" s="10" t="s">
        <v>78</v>
      </c>
      <c r="AW149" s="10" t="s">
        <v>30</v>
      </c>
      <c r="AX149" s="10" t="s">
        <v>74</v>
      </c>
      <c r="AY149" s="149" t="s">
        <v>123</v>
      </c>
    </row>
    <row r="150" spans="2:65" s="11" customFormat="1" ht="22.5" customHeight="1" x14ac:dyDescent="0.3">
      <c r="B150" s="150"/>
      <c r="C150" s="151"/>
      <c r="D150" s="151"/>
      <c r="E150" s="152" t="s">
        <v>3</v>
      </c>
      <c r="F150" s="244" t="s">
        <v>178</v>
      </c>
      <c r="G150" s="245"/>
      <c r="H150" s="245"/>
      <c r="I150" s="245"/>
      <c r="J150" s="151"/>
      <c r="K150" s="153">
        <v>203.4</v>
      </c>
      <c r="L150" s="151"/>
      <c r="M150" s="151"/>
      <c r="N150" s="151"/>
      <c r="O150" s="151"/>
      <c r="P150" s="151"/>
      <c r="Q150" s="151"/>
      <c r="R150" s="154"/>
      <c r="T150" s="155"/>
      <c r="U150" s="151"/>
      <c r="V150" s="151"/>
      <c r="W150" s="151"/>
      <c r="X150" s="151"/>
      <c r="Y150" s="151"/>
      <c r="Z150" s="151"/>
      <c r="AA150" s="156"/>
      <c r="AT150" s="157" t="s">
        <v>132</v>
      </c>
      <c r="AU150" s="157" t="s">
        <v>108</v>
      </c>
      <c r="AV150" s="11" t="s">
        <v>108</v>
      </c>
      <c r="AW150" s="11" t="s">
        <v>30</v>
      </c>
      <c r="AX150" s="11" t="s">
        <v>74</v>
      </c>
      <c r="AY150" s="157" t="s">
        <v>123</v>
      </c>
    </row>
    <row r="151" spans="2:65" s="12" customFormat="1" ht="22.5" customHeight="1" x14ac:dyDescent="0.3">
      <c r="B151" s="158"/>
      <c r="C151" s="159"/>
      <c r="D151" s="159"/>
      <c r="E151" s="160" t="s">
        <v>3</v>
      </c>
      <c r="F151" s="246" t="s">
        <v>134</v>
      </c>
      <c r="G151" s="247"/>
      <c r="H151" s="247"/>
      <c r="I151" s="247"/>
      <c r="J151" s="159"/>
      <c r="K151" s="161">
        <v>203.4</v>
      </c>
      <c r="L151" s="159"/>
      <c r="M151" s="159"/>
      <c r="N151" s="159"/>
      <c r="O151" s="159"/>
      <c r="P151" s="159"/>
      <c r="Q151" s="159"/>
      <c r="R151" s="162"/>
      <c r="T151" s="163"/>
      <c r="U151" s="159"/>
      <c r="V151" s="159"/>
      <c r="W151" s="159"/>
      <c r="X151" s="159"/>
      <c r="Y151" s="159"/>
      <c r="Z151" s="159"/>
      <c r="AA151" s="164"/>
      <c r="AT151" s="165" t="s">
        <v>132</v>
      </c>
      <c r="AU151" s="165" t="s">
        <v>108</v>
      </c>
      <c r="AV151" s="12" t="s">
        <v>129</v>
      </c>
      <c r="AW151" s="12" t="s">
        <v>30</v>
      </c>
      <c r="AX151" s="12" t="s">
        <v>78</v>
      </c>
      <c r="AY151" s="165" t="s">
        <v>123</v>
      </c>
    </row>
    <row r="152" spans="2:65" s="1" customFormat="1" ht="22.5" customHeight="1" x14ac:dyDescent="0.3">
      <c r="B152" s="114"/>
      <c r="C152" s="166" t="s">
        <v>179</v>
      </c>
      <c r="D152" s="166" t="s">
        <v>180</v>
      </c>
      <c r="E152" s="167" t="s">
        <v>181</v>
      </c>
      <c r="F152" s="249" t="s">
        <v>182</v>
      </c>
      <c r="G152" s="250"/>
      <c r="H152" s="250"/>
      <c r="I152" s="250"/>
      <c r="J152" s="168" t="s">
        <v>183</v>
      </c>
      <c r="K152" s="169">
        <v>6.2850000000000001</v>
      </c>
      <c r="L152" s="251">
        <v>0</v>
      </c>
      <c r="M152" s="250"/>
      <c r="N152" s="252">
        <f>ROUND(L152*K152,3)</f>
        <v>0</v>
      </c>
      <c r="O152" s="234"/>
      <c r="P152" s="234"/>
      <c r="Q152" s="234"/>
      <c r="R152" s="115"/>
      <c r="T152" s="138" t="s">
        <v>3</v>
      </c>
      <c r="U152" s="42" t="s">
        <v>41</v>
      </c>
      <c r="V152" s="34"/>
      <c r="W152" s="139">
        <f>V152*K152</f>
        <v>0</v>
      </c>
      <c r="X152" s="139">
        <v>1E-3</v>
      </c>
      <c r="Y152" s="139">
        <f>X152*K152</f>
        <v>6.2850000000000007E-3</v>
      </c>
      <c r="Z152" s="139">
        <v>0</v>
      </c>
      <c r="AA152" s="140">
        <f>Z152*K152</f>
        <v>0</v>
      </c>
      <c r="AR152" s="16" t="s">
        <v>184</v>
      </c>
      <c r="AT152" s="16" t="s">
        <v>180</v>
      </c>
      <c r="AU152" s="16" t="s">
        <v>108</v>
      </c>
      <c r="AY152" s="16" t="s">
        <v>123</v>
      </c>
      <c r="BE152" s="95">
        <f>IF(U152="základná",N152,0)</f>
        <v>0</v>
      </c>
      <c r="BF152" s="95">
        <f>IF(U152="znížená",N152,0)</f>
        <v>0</v>
      </c>
      <c r="BG152" s="95">
        <f>IF(U152="zákl. prenesená",N152,0)</f>
        <v>0</v>
      </c>
      <c r="BH152" s="95">
        <f>IF(U152="zníž. prenesená",N152,0)</f>
        <v>0</v>
      </c>
      <c r="BI152" s="95">
        <f>IF(U152="nulová",N152,0)</f>
        <v>0</v>
      </c>
      <c r="BJ152" s="16" t="s">
        <v>108</v>
      </c>
      <c r="BK152" s="141">
        <f>ROUND(L152*K152,3)</f>
        <v>0</v>
      </c>
      <c r="BL152" s="16" t="s">
        <v>129</v>
      </c>
      <c r="BM152" s="16" t="s">
        <v>185</v>
      </c>
    </row>
    <row r="153" spans="2:65" s="1" customFormat="1" ht="31.5" customHeight="1" x14ac:dyDescent="0.3">
      <c r="B153" s="114"/>
      <c r="C153" s="134" t="s">
        <v>186</v>
      </c>
      <c r="D153" s="134" t="s">
        <v>125</v>
      </c>
      <c r="E153" s="135" t="s">
        <v>187</v>
      </c>
      <c r="F153" s="233" t="s">
        <v>188</v>
      </c>
      <c r="G153" s="234"/>
      <c r="H153" s="234"/>
      <c r="I153" s="234"/>
      <c r="J153" s="136" t="s">
        <v>176</v>
      </c>
      <c r="K153" s="137">
        <v>203.4</v>
      </c>
      <c r="L153" s="235">
        <v>0</v>
      </c>
      <c r="M153" s="234"/>
      <c r="N153" s="236">
        <f>ROUND(L153*K153,3)</f>
        <v>0</v>
      </c>
      <c r="O153" s="234"/>
      <c r="P153" s="234"/>
      <c r="Q153" s="234"/>
      <c r="R153" s="115"/>
      <c r="T153" s="138" t="s">
        <v>3</v>
      </c>
      <c r="U153" s="42" t="s">
        <v>41</v>
      </c>
      <c r="V153" s="34"/>
      <c r="W153" s="139">
        <f>V153*K153</f>
        <v>0</v>
      </c>
      <c r="X153" s="139">
        <v>0</v>
      </c>
      <c r="Y153" s="139">
        <f>X153*K153</f>
        <v>0</v>
      </c>
      <c r="Z153" s="139">
        <v>0</v>
      </c>
      <c r="AA153" s="140">
        <f>Z153*K153</f>
        <v>0</v>
      </c>
      <c r="AR153" s="16" t="s">
        <v>129</v>
      </c>
      <c r="AT153" s="16" t="s">
        <v>125</v>
      </c>
      <c r="AU153" s="16" t="s">
        <v>108</v>
      </c>
      <c r="AY153" s="16" t="s">
        <v>123</v>
      </c>
      <c r="BE153" s="95">
        <f>IF(U153="základná",N153,0)</f>
        <v>0</v>
      </c>
      <c r="BF153" s="95">
        <f>IF(U153="znížená",N153,0)</f>
        <v>0</v>
      </c>
      <c r="BG153" s="95">
        <f>IF(U153="zákl. prenesená",N153,0)</f>
        <v>0</v>
      </c>
      <c r="BH153" s="95">
        <f>IF(U153="zníž. prenesená",N153,0)</f>
        <v>0</v>
      </c>
      <c r="BI153" s="95">
        <f>IF(U153="nulová",N153,0)</f>
        <v>0</v>
      </c>
      <c r="BJ153" s="16" t="s">
        <v>108</v>
      </c>
      <c r="BK153" s="141">
        <f>ROUND(L153*K153,3)</f>
        <v>0</v>
      </c>
      <c r="BL153" s="16" t="s">
        <v>129</v>
      </c>
      <c r="BM153" s="16" t="s">
        <v>189</v>
      </c>
    </row>
    <row r="154" spans="2:65" s="9" customFormat="1" ht="29.85" customHeight="1" x14ac:dyDescent="0.3">
      <c r="B154" s="123"/>
      <c r="C154" s="124"/>
      <c r="D154" s="133" t="s">
        <v>96</v>
      </c>
      <c r="E154" s="133"/>
      <c r="F154" s="133"/>
      <c r="G154" s="133"/>
      <c r="H154" s="133"/>
      <c r="I154" s="133"/>
      <c r="J154" s="133"/>
      <c r="K154" s="133"/>
      <c r="L154" s="133"/>
      <c r="M154" s="133"/>
      <c r="N154" s="253">
        <f>BK154</f>
        <v>0</v>
      </c>
      <c r="O154" s="254"/>
      <c r="P154" s="254"/>
      <c r="Q154" s="254"/>
      <c r="R154" s="126"/>
      <c r="T154" s="127"/>
      <c r="U154" s="124"/>
      <c r="V154" s="124"/>
      <c r="W154" s="128">
        <f>SUM(W155:W176)</f>
        <v>0</v>
      </c>
      <c r="X154" s="124"/>
      <c r="Y154" s="128">
        <f>SUM(Y155:Y176)</f>
        <v>13.01391748</v>
      </c>
      <c r="Z154" s="124"/>
      <c r="AA154" s="129">
        <f>SUM(AA155:AA176)</f>
        <v>0</v>
      </c>
      <c r="AR154" s="130" t="s">
        <v>78</v>
      </c>
      <c r="AT154" s="131" t="s">
        <v>73</v>
      </c>
      <c r="AU154" s="131" t="s">
        <v>78</v>
      </c>
      <c r="AY154" s="130" t="s">
        <v>123</v>
      </c>
      <c r="BK154" s="132">
        <f>SUM(BK155:BK176)</f>
        <v>0</v>
      </c>
    </row>
    <row r="155" spans="2:65" s="1" customFormat="1" ht="44.25" customHeight="1" x14ac:dyDescent="0.3">
      <c r="B155" s="114"/>
      <c r="C155" s="134" t="s">
        <v>190</v>
      </c>
      <c r="D155" s="134" t="s">
        <v>125</v>
      </c>
      <c r="E155" s="135" t="s">
        <v>191</v>
      </c>
      <c r="F155" s="233" t="s">
        <v>192</v>
      </c>
      <c r="G155" s="234"/>
      <c r="H155" s="234"/>
      <c r="I155" s="234"/>
      <c r="J155" s="136" t="s">
        <v>176</v>
      </c>
      <c r="K155" s="137">
        <v>262.77999999999997</v>
      </c>
      <c r="L155" s="235">
        <v>0</v>
      </c>
      <c r="M155" s="234"/>
      <c r="N155" s="236">
        <f>ROUND(L155*K155,3)</f>
        <v>0</v>
      </c>
      <c r="O155" s="234"/>
      <c r="P155" s="234"/>
      <c r="Q155" s="234"/>
      <c r="R155" s="115"/>
      <c r="T155" s="138" t="s">
        <v>3</v>
      </c>
      <c r="U155" s="42" t="s">
        <v>41</v>
      </c>
      <c r="V155" s="34"/>
      <c r="W155" s="139">
        <f>V155*K155</f>
        <v>0</v>
      </c>
      <c r="X155" s="139">
        <v>0</v>
      </c>
      <c r="Y155" s="139">
        <f>X155*K155</f>
        <v>0</v>
      </c>
      <c r="Z155" s="139">
        <v>0</v>
      </c>
      <c r="AA155" s="140">
        <f>Z155*K155</f>
        <v>0</v>
      </c>
      <c r="AR155" s="16" t="s">
        <v>129</v>
      </c>
      <c r="AT155" s="16" t="s">
        <v>125</v>
      </c>
      <c r="AU155" s="16" t="s">
        <v>108</v>
      </c>
      <c r="AY155" s="16" t="s">
        <v>123</v>
      </c>
      <c r="BE155" s="95">
        <f>IF(U155="základná",N155,0)</f>
        <v>0</v>
      </c>
      <c r="BF155" s="95">
        <f>IF(U155="znížená",N155,0)</f>
        <v>0</v>
      </c>
      <c r="BG155" s="95">
        <f>IF(U155="zákl. prenesená",N155,0)</f>
        <v>0</v>
      </c>
      <c r="BH155" s="95">
        <f>IF(U155="zníž. prenesená",N155,0)</f>
        <v>0</v>
      </c>
      <c r="BI155" s="95">
        <f>IF(U155="nulová",N155,0)</f>
        <v>0</v>
      </c>
      <c r="BJ155" s="16" t="s">
        <v>108</v>
      </c>
      <c r="BK155" s="141">
        <f>ROUND(L155*K155,3)</f>
        <v>0</v>
      </c>
      <c r="BL155" s="16" t="s">
        <v>129</v>
      </c>
      <c r="BM155" s="16" t="s">
        <v>193</v>
      </c>
    </row>
    <row r="156" spans="2:65" s="10" customFormat="1" ht="22.5" customHeight="1" x14ac:dyDescent="0.3">
      <c r="B156" s="142"/>
      <c r="C156" s="143"/>
      <c r="D156" s="143"/>
      <c r="E156" s="144" t="s">
        <v>3</v>
      </c>
      <c r="F156" s="237" t="s">
        <v>142</v>
      </c>
      <c r="G156" s="238"/>
      <c r="H156" s="238"/>
      <c r="I156" s="238"/>
      <c r="J156" s="143"/>
      <c r="K156" s="145" t="s">
        <v>3</v>
      </c>
      <c r="L156" s="143"/>
      <c r="M156" s="143"/>
      <c r="N156" s="143"/>
      <c r="O156" s="143"/>
      <c r="P156" s="143"/>
      <c r="Q156" s="143"/>
      <c r="R156" s="146"/>
      <c r="T156" s="147"/>
      <c r="U156" s="143"/>
      <c r="V156" s="143"/>
      <c r="W156" s="143"/>
      <c r="X156" s="143"/>
      <c r="Y156" s="143"/>
      <c r="Z156" s="143"/>
      <c r="AA156" s="148"/>
      <c r="AT156" s="149" t="s">
        <v>132</v>
      </c>
      <c r="AU156" s="149" t="s">
        <v>108</v>
      </c>
      <c r="AV156" s="10" t="s">
        <v>78</v>
      </c>
      <c r="AW156" s="10" t="s">
        <v>30</v>
      </c>
      <c r="AX156" s="10" t="s">
        <v>74</v>
      </c>
      <c r="AY156" s="149" t="s">
        <v>123</v>
      </c>
    </row>
    <row r="157" spans="2:65" s="11" customFormat="1" ht="22.5" customHeight="1" x14ac:dyDescent="0.3">
      <c r="B157" s="150"/>
      <c r="C157" s="151"/>
      <c r="D157" s="151"/>
      <c r="E157" s="152" t="s">
        <v>3</v>
      </c>
      <c r="F157" s="244" t="s">
        <v>194</v>
      </c>
      <c r="G157" s="245"/>
      <c r="H157" s="245"/>
      <c r="I157" s="245"/>
      <c r="J157" s="151"/>
      <c r="K157" s="153">
        <v>45.6</v>
      </c>
      <c r="L157" s="151"/>
      <c r="M157" s="151"/>
      <c r="N157" s="151"/>
      <c r="O157" s="151"/>
      <c r="P157" s="151"/>
      <c r="Q157" s="151"/>
      <c r="R157" s="154"/>
      <c r="T157" s="155"/>
      <c r="U157" s="151"/>
      <c r="V157" s="151"/>
      <c r="W157" s="151"/>
      <c r="X157" s="151"/>
      <c r="Y157" s="151"/>
      <c r="Z157" s="151"/>
      <c r="AA157" s="156"/>
      <c r="AT157" s="157" t="s">
        <v>132</v>
      </c>
      <c r="AU157" s="157" t="s">
        <v>108</v>
      </c>
      <c r="AV157" s="11" t="s">
        <v>108</v>
      </c>
      <c r="AW157" s="11" t="s">
        <v>30</v>
      </c>
      <c r="AX157" s="11" t="s">
        <v>74</v>
      </c>
      <c r="AY157" s="157" t="s">
        <v>123</v>
      </c>
    </row>
    <row r="158" spans="2:65" s="10" customFormat="1" ht="22.5" customHeight="1" x14ac:dyDescent="0.3">
      <c r="B158" s="142"/>
      <c r="C158" s="143"/>
      <c r="D158" s="143"/>
      <c r="E158" s="144" t="s">
        <v>3</v>
      </c>
      <c r="F158" s="248" t="s">
        <v>144</v>
      </c>
      <c r="G158" s="238"/>
      <c r="H158" s="238"/>
      <c r="I158" s="238"/>
      <c r="J158" s="143"/>
      <c r="K158" s="145" t="s">
        <v>3</v>
      </c>
      <c r="L158" s="143"/>
      <c r="M158" s="143"/>
      <c r="N158" s="143"/>
      <c r="O158" s="143"/>
      <c r="P158" s="143"/>
      <c r="Q158" s="143"/>
      <c r="R158" s="146"/>
      <c r="T158" s="147"/>
      <c r="U158" s="143"/>
      <c r="V158" s="143"/>
      <c r="W158" s="143"/>
      <c r="X158" s="143"/>
      <c r="Y158" s="143"/>
      <c r="Z158" s="143"/>
      <c r="AA158" s="148"/>
      <c r="AT158" s="149" t="s">
        <v>132</v>
      </c>
      <c r="AU158" s="149" t="s">
        <v>108</v>
      </c>
      <c r="AV158" s="10" t="s">
        <v>78</v>
      </c>
      <c r="AW158" s="10" t="s">
        <v>30</v>
      </c>
      <c r="AX158" s="10" t="s">
        <v>74</v>
      </c>
      <c r="AY158" s="149" t="s">
        <v>123</v>
      </c>
    </row>
    <row r="159" spans="2:65" s="11" customFormat="1" ht="22.5" customHeight="1" x14ac:dyDescent="0.3">
      <c r="B159" s="150"/>
      <c r="C159" s="151"/>
      <c r="D159" s="151"/>
      <c r="E159" s="152" t="s">
        <v>3</v>
      </c>
      <c r="F159" s="244" t="s">
        <v>195</v>
      </c>
      <c r="G159" s="245"/>
      <c r="H159" s="245"/>
      <c r="I159" s="245"/>
      <c r="J159" s="151"/>
      <c r="K159" s="153">
        <v>69</v>
      </c>
      <c r="L159" s="151"/>
      <c r="M159" s="151"/>
      <c r="N159" s="151"/>
      <c r="O159" s="151"/>
      <c r="P159" s="151"/>
      <c r="Q159" s="151"/>
      <c r="R159" s="154"/>
      <c r="T159" s="155"/>
      <c r="U159" s="151"/>
      <c r="V159" s="151"/>
      <c r="W159" s="151"/>
      <c r="X159" s="151"/>
      <c r="Y159" s="151"/>
      <c r="Z159" s="151"/>
      <c r="AA159" s="156"/>
      <c r="AT159" s="157" t="s">
        <v>132</v>
      </c>
      <c r="AU159" s="157" t="s">
        <v>108</v>
      </c>
      <c r="AV159" s="11" t="s">
        <v>108</v>
      </c>
      <c r="AW159" s="11" t="s">
        <v>30</v>
      </c>
      <c r="AX159" s="11" t="s">
        <v>74</v>
      </c>
      <c r="AY159" s="157" t="s">
        <v>123</v>
      </c>
    </row>
    <row r="160" spans="2:65" s="10" customFormat="1" ht="22.5" customHeight="1" x14ac:dyDescent="0.3">
      <c r="B160" s="142"/>
      <c r="C160" s="143"/>
      <c r="D160" s="143"/>
      <c r="E160" s="144" t="s">
        <v>3</v>
      </c>
      <c r="F160" s="248" t="s">
        <v>146</v>
      </c>
      <c r="G160" s="238"/>
      <c r="H160" s="238"/>
      <c r="I160" s="238"/>
      <c r="J160" s="143"/>
      <c r="K160" s="145" t="s">
        <v>3</v>
      </c>
      <c r="L160" s="143"/>
      <c r="M160" s="143"/>
      <c r="N160" s="143"/>
      <c r="O160" s="143"/>
      <c r="P160" s="143"/>
      <c r="Q160" s="143"/>
      <c r="R160" s="146"/>
      <c r="T160" s="147"/>
      <c r="U160" s="143"/>
      <c r="V160" s="143"/>
      <c r="W160" s="143"/>
      <c r="X160" s="143"/>
      <c r="Y160" s="143"/>
      <c r="Z160" s="143"/>
      <c r="AA160" s="148"/>
      <c r="AT160" s="149" t="s">
        <v>132</v>
      </c>
      <c r="AU160" s="149" t="s">
        <v>108</v>
      </c>
      <c r="AV160" s="10" t="s">
        <v>78</v>
      </c>
      <c r="AW160" s="10" t="s">
        <v>30</v>
      </c>
      <c r="AX160" s="10" t="s">
        <v>74</v>
      </c>
      <c r="AY160" s="149" t="s">
        <v>123</v>
      </c>
    </row>
    <row r="161" spans="2:65" s="11" customFormat="1" ht="22.5" customHeight="1" x14ac:dyDescent="0.3">
      <c r="B161" s="150"/>
      <c r="C161" s="151"/>
      <c r="D161" s="151"/>
      <c r="E161" s="152" t="s">
        <v>3</v>
      </c>
      <c r="F161" s="244" t="s">
        <v>196</v>
      </c>
      <c r="G161" s="245"/>
      <c r="H161" s="245"/>
      <c r="I161" s="245"/>
      <c r="J161" s="151"/>
      <c r="K161" s="153">
        <v>107.5</v>
      </c>
      <c r="L161" s="151"/>
      <c r="M161" s="151"/>
      <c r="N161" s="151"/>
      <c r="O161" s="151"/>
      <c r="P161" s="151"/>
      <c r="Q161" s="151"/>
      <c r="R161" s="154"/>
      <c r="T161" s="155"/>
      <c r="U161" s="151"/>
      <c r="V161" s="151"/>
      <c r="W161" s="151"/>
      <c r="X161" s="151"/>
      <c r="Y161" s="151"/>
      <c r="Z161" s="151"/>
      <c r="AA161" s="156"/>
      <c r="AT161" s="157" t="s">
        <v>132</v>
      </c>
      <c r="AU161" s="157" t="s">
        <v>108</v>
      </c>
      <c r="AV161" s="11" t="s">
        <v>108</v>
      </c>
      <c r="AW161" s="11" t="s">
        <v>30</v>
      </c>
      <c r="AX161" s="11" t="s">
        <v>74</v>
      </c>
      <c r="AY161" s="157" t="s">
        <v>123</v>
      </c>
    </row>
    <row r="162" spans="2:65" s="10" customFormat="1" ht="22.5" customHeight="1" x14ac:dyDescent="0.3">
      <c r="B162" s="142"/>
      <c r="C162" s="143"/>
      <c r="D162" s="143"/>
      <c r="E162" s="144" t="s">
        <v>3</v>
      </c>
      <c r="F162" s="248" t="s">
        <v>148</v>
      </c>
      <c r="G162" s="238"/>
      <c r="H162" s="238"/>
      <c r="I162" s="238"/>
      <c r="J162" s="143"/>
      <c r="K162" s="145" t="s">
        <v>3</v>
      </c>
      <c r="L162" s="143"/>
      <c r="M162" s="143"/>
      <c r="N162" s="143"/>
      <c r="O162" s="143"/>
      <c r="P162" s="143"/>
      <c r="Q162" s="143"/>
      <c r="R162" s="146"/>
      <c r="T162" s="147"/>
      <c r="U162" s="143"/>
      <c r="V162" s="143"/>
      <c r="W162" s="143"/>
      <c r="X162" s="143"/>
      <c r="Y162" s="143"/>
      <c r="Z162" s="143"/>
      <c r="AA162" s="148"/>
      <c r="AT162" s="149" t="s">
        <v>132</v>
      </c>
      <c r="AU162" s="149" t="s">
        <v>108</v>
      </c>
      <c r="AV162" s="10" t="s">
        <v>78</v>
      </c>
      <c r="AW162" s="10" t="s">
        <v>30</v>
      </c>
      <c r="AX162" s="10" t="s">
        <v>74</v>
      </c>
      <c r="AY162" s="149" t="s">
        <v>123</v>
      </c>
    </row>
    <row r="163" spans="2:65" s="11" customFormat="1" ht="22.5" customHeight="1" x14ac:dyDescent="0.3">
      <c r="B163" s="150"/>
      <c r="C163" s="151"/>
      <c r="D163" s="151"/>
      <c r="E163" s="152" t="s">
        <v>3</v>
      </c>
      <c r="F163" s="244" t="s">
        <v>197</v>
      </c>
      <c r="G163" s="245"/>
      <c r="H163" s="245"/>
      <c r="I163" s="245"/>
      <c r="J163" s="151"/>
      <c r="K163" s="153">
        <v>11.43</v>
      </c>
      <c r="L163" s="151"/>
      <c r="M163" s="151"/>
      <c r="N163" s="151"/>
      <c r="O163" s="151"/>
      <c r="P163" s="151"/>
      <c r="Q163" s="151"/>
      <c r="R163" s="154"/>
      <c r="T163" s="155"/>
      <c r="U163" s="151"/>
      <c r="V163" s="151"/>
      <c r="W163" s="151"/>
      <c r="X163" s="151"/>
      <c r="Y163" s="151"/>
      <c r="Z163" s="151"/>
      <c r="AA163" s="156"/>
      <c r="AT163" s="157" t="s">
        <v>132</v>
      </c>
      <c r="AU163" s="157" t="s">
        <v>108</v>
      </c>
      <c r="AV163" s="11" t="s">
        <v>108</v>
      </c>
      <c r="AW163" s="11" t="s">
        <v>30</v>
      </c>
      <c r="AX163" s="11" t="s">
        <v>74</v>
      </c>
      <c r="AY163" s="157" t="s">
        <v>123</v>
      </c>
    </row>
    <row r="164" spans="2:65" s="10" customFormat="1" ht="22.5" customHeight="1" x14ac:dyDescent="0.3">
      <c r="B164" s="142"/>
      <c r="C164" s="143"/>
      <c r="D164" s="143"/>
      <c r="E164" s="144" t="s">
        <v>3</v>
      </c>
      <c r="F164" s="248" t="s">
        <v>150</v>
      </c>
      <c r="G164" s="238"/>
      <c r="H164" s="238"/>
      <c r="I164" s="238"/>
      <c r="J164" s="143"/>
      <c r="K164" s="145" t="s">
        <v>3</v>
      </c>
      <c r="L164" s="143"/>
      <c r="M164" s="143"/>
      <c r="N164" s="143"/>
      <c r="O164" s="143"/>
      <c r="P164" s="143"/>
      <c r="Q164" s="143"/>
      <c r="R164" s="146"/>
      <c r="T164" s="147"/>
      <c r="U164" s="143"/>
      <c r="V164" s="143"/>
      <c r="W164" s="143"/>
      <c r="X164" s="143"/>
      <c r="Y164" s="143"/>
      <c r="Z164" s="143"/>
      <c r="AA164" s="148"/>
      <c r="AT164" s="149" t="s">
        <v>132</v>
      </c>
      <c r="AU164" s="149" t="s">
        <v>108</v>
      </c>
      <c r="AV164" s="10" t="s">
        <v>78</v>
      </c>
      <c r="AW164" s="10" t="s">
        <v>30</v>
      </c>
      <c r="AX164" s="10" t="s">
        <v>74</v>
      </c>
      <c r="AY164" s="149" t="s">
        <v>123</v>
      </c>
    </row>
    <row r="165" spans="2:65" s="11" customFormat="1" ht="22.5" customHeight="1" x14ac:dyDescent="0.3">
      <c r="B165" s="150"/>
      <c r="C165" s="151"/>
      <c r="D165" s="151"/>
      <c r="E165" s="152" t="s">
        <v>3</v>
      </c>
      <c r="F165" s="244" t="s">
        <v>198</v>
      </c>
      <c r="G165" s="245"/>
      <c r="H165" s="245"/>
      <c r="I165" s="245"/>
      <c r="J165" s="151"/>
      <c r="K165" s="153">
        <v>29.25</v>
      </c>
      <c r="L165" s="151"/>
      <c r="M165" s="151"/>
      <c r="N165" s="151"/>
      <c r="O165" s="151"/>
      <c r="P165" s="151"/>
      <c r="Q165" s="151"/>
      <c r="R165" s="154"/>
      <c r="T165" s="155"/>
      <c r="U165" s="151"/>
      <c r="V165" s="151"/>
      <c r="W165" s="151"/>
      <c r="X165" s="151"/>
      <c r="Y165" s="151"/>
      <c r="Z165" s="151"/>
      <c r="AA165" s="156"/>
      <c r="AT165" s="157" t="s">
        <v>132</v>
      </c>
      <c r="AU165" s="157" t="s">
        <v>108</v>
      </c>
      <c r="AV165" s="11" t="s">
        <v>108</v>
      </c>
      <c r="AW165" s="11" t="s">
        <v>30</v>
      </c>
      <c r="AX165" s="11" t="s">
        <v>74</v>
      </c>
      <c r="AY165" s="157" t="s">
        <v>123</v>
      </c>
    </row>
    <row r="166" spans="2:65" s="12" customFormat="1" ht="22.5" customHeight="1" x14ac:dyDescent="0.3">
      <c r="B166" s="158"/>
      <c r="C166" s="159"/>
      <c r="D166" s="159"/>
      <c r="E166" s="160" t="s">
        <v>3</v>
      </c>
      <c r="F166" s="246" t="s">
        <v>134</v>
      </c>
      <c r="G166" s="247"/>
      <c r="H166" s="247"/>
      <c r="I166" s="247"/>
      <c r="J166" s="159"/>
      <c r="K166" s="161">
        <v>262.77999999999997</v>
      </c>
      <c r="L166" s="159"/>
      <c r="M166" s="159"/>
      <c r="N166" s="159"/>
      <c r="O166" s="159"/>
      <c r="P166" s="159"/>
      <c r="Q166" s="159"/>
      <c r="R166" s="162"/>
      <c r="T166" s="163"/>
      <c r="U166" s="159"/>
      <c r="V166" s="159"/>
      <c r="W166" s="159"/>
      <c r="X166" s="159"/>
      <c r="Y166" s="159"/>
      <c r="Z166" s="159"/>
      <c r="AA166" s="164"/>
      <c r="AT166" s="165" t="s">
        <v>132</v>
      </c>
      <c r="AU166" s="165" t="s">
        <v>108</v>
      </c>
      <c r="AV166" s="12" t="s">
        <v>129</v>
      </c>
      <c r="AW166" s="12" t="s">
        <v>30</v>
      </c>
      <c r="AX166" s="12" t="s">
        <v>78</v>
      </c>
      <c r="AY166" s="165" t="s">
        <v>123</v>
      </c>
    </row>
    <row r="167" spans="2:65" s="1" customFormat="1" ht="22.5" customHeight="1" x14ac:dyDescent="0.3">
      <c r="B167" s="114"/>
      <c r="C167" s="134" t="s">
        <v>199</v>
      </c>
      <c r="D167" s="134" t="s">
        <v>125</v>
      </c>
      <c r="E167" s="135" t="s">
        <v>200</v>
      </c>
      <c r="F167" s="233" t="s">
        <v>201</v>
      </c>
      <c r="G167" s="234"/>
      <c r="H167" s="234"/>
      <c r="I167" s="234"/>
      <c r="J167" s="136" t="s">
        <v>128</v>
      </c>
      <c r="K167" s="137">
        <v>0.108</v>
      </c>
      <c r="L167" s="235">
        <v>0</v>
      </c>
      <c r="M167" s="234"/>
      <c r="N167" s="236">
        <f>ROUND(L167*K167,3)</f>
        <v>0</v>
      </c>
      <c r="O167" s="234"/>
      <c r="P167" s="234"/>
      <c r="Q167" s="234"/>
      <c r="R167" s="115"/>
      <c r="T167" s="138" t="s">
        <v>3</v>
      </c>
      <c r="U167" s="42" t="s">
        <v>41</v>
      </c>
      <c r="V167" s="34"/>
      <c r="W167" s="139">
        <f>V167*K167</f>
        <v>0</v>
      </c>
      <c r="X167" s="139">
        <v>2.0663999999999998</v>
      </c>
      <c r="Y167" s="139">
        <f>X167*K167</f>
        <v>0.22317119999999999</v>
      </c>
      <c r="Z167" s="139">
        <v>0</v>
      </c>
      <c r="AA167" s="140">
        <f>Z167*K167</f>
        <v>0</v>
      </c>
      <c r="AR167" s="16" t="s">
        <v>129</v>
      </c>
      <c r="AT167" s="16" t="s">
        <v>125</v>
      </c>
      <c r="AU167" s="16" t="s">
        <v>108</v>
      </c>
      <c r="AY167" s="16" t="s">
        <v>123</v>
      </c>
      <c r="BE167" s="95">
        <f>IF(U167="základná",N167,0)</f>
        <v>0</v>
      </c>
      <c r="BF167" s="95">
        <f>IF(U167="znížená",N167,0)</f>
        <v>0</v>
      </c>
      <c r="BG167" s="95">
        <f>IF(U167="zákl. prenesená",N167,0)</f>
        <v>0</v>
      </c>
      <c r="BH167" s="95">
        <f>IF(U167="zníž. prenesená",N167,0)</f>
        <v>0</v>
      </c>
      <c r="BI167" s="95">
        <f>IF(U167="nulová",N167,0)</f>
        <v>0</v>
      </c>
      <c r="BJ167" s="16" t="s">
        <v>108</v>
      </c>
      <c r="BK167" s="141">
        <f>ROUND(L167*K167,3)</f>
        <v>0</v>
      </c>
      <c r="BL167" s="16" t="s">
        <v>129</v>
      </c>
      <c r="BM167" s="16" t="s">
        <v>202</v>
      </c>
    </row>
    <row r="168" spans="2:65" s="10" customFormat="1" ht="22.5" customHeight="1" x14ac:dyDescent="0.3">
      <c r="B168" s="142"/>
      <c r="C168" s="143"/>
      <c r="D168" s="143"/>
      <c r="E168" s="144" t="s">
        <v>3</v>
      </c>
      <c r="F168" s="237" t="s">
        <v>203</v>
      </c>
      <c r="G168" s="238"/>
      <c r="H168" s="238"/>
      <c r="I168" s="238"/>
      <c r="J168" s="143"/>
      <c r="K168" s="145" t="s">
        <v>3</v>
      </c>
      <c r="L168" s="143"/>
      <c r="M168" s="143"/>
      <c r="N168" s="143"/>
      <c r="O168" s="143"/>
      <c r="P168" s="143"/>
      <c r="Q168" s="143"/>
      <c r="R168" s="146"/>
      <c r="T168" s="147"/>
      <c r="U168" s="143"/>
      <c r="V168" s="143"/>
      <c r="W168" s="143"/>
      <c r="X168" s="143"/>
      <c r="Y168" s="143"/>
      <c r="Z168" s="143"/>
      <c r="AA168" s="148"/>
      <c r="AT168" s="149" t="s">
        <v>132</v>
      </c>
      <c r="AU168" s="149" t="s">
        <v>108</v>
      </c>
      <c r="AV168" s="10" t="s">
        <v>78</v>
      </c>
      <c r="AW168" s="10" t="s">
        <v>30</v>
      </c>
      <c r="AX168" s="10" t="s">
        <v>74</v>
      </c>
      <c r="AY168" s="149" t="s">
        <v>123</v>
      </c>
    </row>
    <row r="169" spans="2:65" s="11" customFormat="1" ht="22.5" customHeight="1" x14ac:dyDescent="0.3">
      <c r="B169" s="150"/>
      <c r="C169" s="151"/>
      <c r="D169" s="151"/>
      <c r="E169" s="152" t="s">
        <v>3</v>
      </c>
      <c r="F169" s="244" t="s">
        <v>204</v>
      </c>
      <c r="G169" s="245"/>
      <c r="H169" s="245"/>
      <c r="I169" s="245"/>
      <c r="J169" s="151"/>
      <c r="K169" s="153">
        <v>0.108</v>
      </c>
      <c r="L169" s="151"/>
      <c r="M169" s="151"/>
      <c r="N169" s="151"/>
      <c r="O169" s="151"/>
      <c r="P169" s="151"/>
      <c r="Q169" s="151"/>
      <c r="R169" s="154"/>
      <c r="T169" s="155"/>
      <c r="U169" s="151"/>
      <c r="V169" s="151"/>
      <c r="W169" s="151"/>
      <c r="X169" s="151"/>
      <c r="Y169" s="151"/>
      <c r="Z169" s="151"/>
      <c r="AA169" s="156"/>
      <c r="AT169" s="157" t="s">
        <v>132</v>
      </c>
      <c r="AU169" s="157" t="s">
        <v>108</v>
      </c>
      <c r="AV169" s="11" t="s">
        <v>108</v>
      </c>
      <c r="AW169" s="11" t="s">
        <v>30</v>
      </c>
      <c r="AX169" s="11" t="s">
        <v>74</v>
      </c>
      <c r="AY169" s="157" t="s">
        <v>123</v>
      </c>
    </row>
    <row r="170" spans="2:65" s="12" customFormat="1" ht="22.5" customHeight="1" x14ac:dyDescent="0.3">
      <c r="B170" s="158"/>
      <c r="C170" s="159"/>
      <c r="D170" s="159"/>
      <c r="E170" s="160" t="s">
        <v>3</v>
      </c>
      <c r="F170" s="246" t="s">
        <v>134</v>
      </c>
      <c r="G170" s="247"/>
      <c r="H170" s="247"/>
      <c r="I170" s="247"/>
      <c r="J170" s="159"/>
      <c r="K170" s="161">
        <v>0.108</v>
      </c>
      <c r="L170" s="159"/>
      <c r="M170" s="159"/>
      <c r="N170" s="159"/>
      <c r="O170" s="159"/>
      <c r="P170" s="159"/>
      <c r="Q170" s="159"/>
      <c r="R170" s="162"/>
      <c r="T170" s="163"/>
      <c r="U170" s="159"/>
      <c r="V170" s="159"/>
      <c r="W170" s="159"/>
      <c r="X170" s="159"/>
      <c r="Y170" s="159"/>
      <c r="Z170" s="159"/>
      <c r="AA170" s="164"/>
      <c r="AT170" s="165" t="s">
        <v>132</v>
      </c>
      <c r="AU170" s="165" t="s">
        <v>108</v>
      </c>
      <c r="AV170" s="12" t="s">
        <v>129</v>
      </c>
      <c r="AW170" s="12" t="s">
        <v>30</v>
      </c>
      <c r="AX170" s="12" t="s">
        <v>78</v>
      </c>
      <c r="AY170" s="165" t="s">
        <v>123</v>
      </c>
    </row>
    <row r="171" spans="2:65" s="1" customFormat="1" ht="22.5" customHeight="1" x14ac:dyDescent="0.3">
      <c r="B171" s="114"/>
      <c r="C171" s="134" t="s">
        <v>205</v>
      </c>
      <c r="D171" s="134" t="s">
        <v>125</v>
      </c>
      <c r="E171" s="135" t="s">
        <v>206</v>
      </c>
      <c r="F171" s="233" t="s">
        <v>207</v>
      </c>
      <c r="G171" s="234"/>
      <c r="H171" s="234"/>
      <c r="I171" s="234"/>
      <c r="J171" s="136" t="s">
        <v>128</v>
      </c>
      <c r="K171" s="137">
        <v>0.35599999999999998</v>
      </c>
      <c r="L171" s="235">
        <v>0</v>
      </c>
      <c r="M171" s="234"/>
      <c r="N171" s="236">
        <f>ROUND(L171*K171,3)</f>
        <v>0</v>
      </c>
      <c r="O171" s="234"/>
      <c r="P171" s="234"/>
      <c r="Q171" s="234"/>
      <c r="R171" s="115"/>
      <c r="T171" s="138" t="s">
        <v>3</v>
      </c>
      <c r="U171" s="42" t="s">
        <v>41</v>
      </c>
      <c r="V171" s="34"/>
      <c r="W171" s="139">
        <f>V171*K171</f>
        <v>0</v>
      </c>
      <c r="X171" s="139">
        <v>2.2151299999999998</v>
      </c>
      <c r="Y171" s="139">
        <f>X171*K171</f>
        <v>0.78858627999999986</v>
      </c>
      <c r="Z171" s="139">
        <v>0</v>
      </c>
      <c r="AA171" s="140">
        <f>Z171*K171</f>
        <v>0</v>
      </c>
      <c r="AR171" s="16" t="s">
        <v>129</v>
      </c>
      <c r="AT171" s="16" t="s">
        <v>125</v>
      </c>
      <c r="AU171" s="16" t="s">
        <v>108</v>
      </c>
      <c r="AY171" s="16" t="s">
        <v>123</v>
      </c>
      <c r="BE171" s="95">
        <f>IF(U171="základná",N171,0)</f>
        <v>0</v>
      </c>
      <c r="BF171" s="95">
        <f>IF(U171="znížená",N171,0)</f>
        <v>0</v>
      </c>
      <c r="BG171" s="95">
        <f>IF(U171="zákl. prenesená",N171,0)</f>
        <v>0</v>
      </c>
      <c r="BH171" s="95">
        <f>IF(U171="zníž. prenesená",N171,0)</f>
        <v>0</v>
      </c>
      <c r="BI171" s="95">
        <f>IF(U171="nulová",N171,0)</f>
        <v>0</v>
      </c>
      <c r="BJ171" s="16" t="s">
        <v>108</v>
      </c>
      <c r="BK171" s="141">
        <f>ROUND(L171*K171,3)</f>
        <v>0</v>
      </c>
      <c r="BL171" s="16" t="s">
        <v>129</v>
      </c>
      <c r="BM171" s="16" t="s">
        <v>208</v>
      </c>
    </row>
    <row r="172" spans="2:65" s="10" customFormat="1" ht="22.5" customHeight="1" x14ac:dyDescent="0.3">
      <c r="B172" s="142"/>
      <c r="C172" s="143"/>
      <c r="D172" s="143"/>
      <c r="E172" s="144" t="s">
        <v>3</v>
      </c>
      <c r="F172" s="237" t="s">
        <v>131</v>
      </c>
      <c r="G172" s="238"/>
      <c r="H172" s="238"/>
      <c r="I172" s="238"/>
      <c r="J172" s="143"/>
      <c r="K172" s="145" t="s">
        <v>3</v>
      </c>
      <c r="L172" s="143"/>
      <c r="M172" s="143"/>
      <c r="N172" s="143"/>
      <c r="O172" s="143"/>
      <c r="P172" s="143"/>
      <c r="Q172" s="143"/>
      <c r="R172" s="146"/>
      <c r="T172" s="147"/>
      <c r="U172" s="143"/>
      <c r="V172" s="143"/>
      <c r="W172" s="143"/>
      <c r="X172" s="143"/>
      <c r="Y172" s="143"/>
      <c r="Z172" s="143"/>
      <c r="AA172" s="148"/>
      <c r="AT172" s="149" t="s">
        <v>132</v>
      </c>
      <c r="AU172" s="149" t="s">
        <v>108</v>
      </c>
      <c r="AV172" s="10" t="s">
        <v>78</v>
      </c>
      <c r="AW172" s="10" t="s">
        <v>30</v>
      </c>
      <c r="AX172" s="10" t="s">
        <v>74</v>
      </c>
      <c r="AY172" s="149" t="s">
        <v>123</v>
      </c>
    </row>
    <row r="173" spans="2:65" s="11" customFormat="1" ht="22.5" customHeight="1" x14ac:dyDescent="0.3">
      <c r="B173" s="150"/>
      <c r="C173" s="151"/>
      <c r="D173" s="151"/>
      <c r="E173" s="152" t="s">
        <v>3</v>
      </c>
      <c r="F173" s="244" t="s">
        <v>209</v>
      </c>
      <c r="G173" s="245"/>
      <c r="H173" s="245"/>
      <c r="I173" s="245"/>
      <c r="J173" s="151"/>
      <c r="K173" s="153">
        <v>0.35599999999999998</v>
      </c>
      <c r="L173" s="151"/>
      <c r="M173" s="151"/>
      <c r="N173" s="151"/>
      <c r="O173" s="151"/>
      <c r="P173" s="151"/>
      <c r="Q173" s="151"/>
      <c r="R173" s="154"/>
      <c r="T173" s="155"/>
      <c r="U173" s="151"/>
      <c r="V173" s="151"/>
      <c r="W173" s="151"/>
      <c r="X173" s="151"/>
      <c r="Y173" s="151"/>
      <c r="Z173" s="151"/>
      <c r="AA173" s="156"/>
      <c r="AT173" s="157" t="s">
        <v>132</v>
      </c>
      <c r="AU173" s="157" t="s">
        <v>108</v>
      </c>
      <c r="AV173" s="11" t="s">
        <v>108</v>
      </c>
      <c r="AW173" s="11" t="s">
        <v>30</v>
      </c>
      <c r="AX173" s="11" t="s">
        <v>74</v>
      </c>
      <c r="AY173" s="157" t="s">
        <v>123</v>
      </c>
    </row>
    <row r="174" spans="2:65" s="12" customFormat="1" ht="22.5" customHeight="1" x14ac:dyDescent="0.3">
      <c r="B174" s="158"/>
      <c r="C174" s="159"/>
      <c r="D174" s="159"/>
      <c r="E174" s="160" t="s">
        <v>3</v>
      </c>
      <c r="F174" s="246" t="s">
        <v>134</v>
      </c>
      <c r="G174" s="247"/>
      <c r="H174" s="247"/>
      <c r="I174" s="247"/>
      <c r="J174" s="159"/>
      <c r="K174" s="161">
        <v>0.35599999999999998</v>
      </c>
      <c r="L174" s="159"/>
      <c r="M174" s="159"/>
      <c r="N174" s="159"/>
      <c r="O174" s="159"/>
      <c r="P174" s="159"/>
      <c r="Q174" s="159"/>
      <c r="R174" s="162"/>
      <c r="T174" s="163"/>
      <c r="U174" s="159"/>
      <c r="V174" s="159"/>
      <c r="W174" s="159"/>
      <c r="X174" s="159"/>
      <c r="Y174" s="159"/>
      <c r="Z174" s="159"/>
      <c r="AA174" s="164"/>
      <c r="AT174" s="165" t="s">
        <v>132</v>
      </c>
      <c r="AU174" s="165" t="s">
        <v>108</v>
      </c>
      <c r="AV174" s="12" t="s">
        <v>129</v>
      </c>
      <c r="AW174" s="12" t="s">
        <v>30</v>
      </c>
      <c r="AX174" s="12" t="s">
        <v>78</v>
      </c>
      <c r="AY174" s="165" t="s">
        <v>123</v>
      </c>
    </row>
    <row r="175" spans="2:65" s="1" customFormat="1" ht="31.5" customHeight="1" x14ac:dyDescent="0.3">
      <c r="B175" s="114"/>
      <c r="C175" s="134" t="s">
        <v>210</v>
      </c>
      <c r="D175" s="134" t="s">
        <v>125</v>
      </c>
      <c r="E175" s="135" t="s">
        <v>211</v>
      </c>
      <c r="F175" s="233" t="s">
        <v>212</v>
      </c>
      <c r="G175" s="234"/>
      <c r="H175" s="234"/>
      <c r="I175" s="234"/>
      <c r="J175" s="136" t="s">
        <v>213</v>
      </c>
      <c r="K175" s="137">
        <v>12</v>
      </c>
      <c r="L175" s="235">
        <v>0</v>
      </c>
      <c r="M175" s="234"/>
      <c r="N175" s="236">
        <f>ROUND(L175*K175,3)</f>
        <v>0</v>
      </c>
      <c r="O175" s="234"/>
      <c r="P175" s="234"/>
      <c r="Q175" s="234"/>
      <c r="R175" s="115"/>
      <c r="T175" s="138" t="s">
        <v>3</v>
      </c>
      <c r="U175" s="42" t="s">
        <v>41</v>
      </c>
      <c r="V175" s="34"/>
      <c r="W175" s="139">
        <f>V175*K175</f>
        <v>0</v>
      </c>
      <c r="X175" s="139">
        <v>1.8000000000000001E-4</v>
      </c>
      <c r="Y175" s="139">
        <f>X175*K175</f>
        <v>2.16E-3</v>
      </c>
      <c r="Z175" s="139">
        <v>0</v>
      </c>
      <c r="AA175" s="140">
        <f>Z175*K175</f>
        <v>0</v>
      </c>
      <c r="AR175" s="16" t="s">
        <v>129</v>
      </c>
      <c r="AT175" s="16" t="s">
        <v>125</v>
      </c>
      <c r="AU175" s="16" t="s">
        <v>108</v>
      </c>
      <c r="AY175" s="16" t="s">
        <v>123</v>
      </c>
      <c r="BE175" s="95">
        <f>IF(U175="základná",N175,0)</f>
        <v>0</v>
      </c>
      <c r="BF175" s="95">
        <f>IF(U175="znížená",N175,0)</f>
        <v>0</v>
      </c>
      <c r="BG175" s="95">
        <f>IF(U175="zákl. prenesená",N175,0)</f>
        <v>0</v>
      </c>
      <c r="BH175" s="95">
        <f>IF(U175="zníž. prenesená",N175,0)</f>
        <v>0</v>
      </c>
      <c r="BI175" s="95">
        <f>IF(U175="nulová",N175,0)</f>
        <v>0</v>
      </c>
      <c r="BJ175" s="16" t="s">
        <v>108</v>
      </c>
      <c r="BK175" s="141">
        <f>ROUND(L175*K175,3)</f>
        <v>0</v>
      </c>
      <c r="BL175" s="16" t="s">
        <v>129</v>
      </c>
      <c r="BM175" s="16" t="s">
        <v>214</v>
      </c>
    </row>
    <row r="176" spans="2:65" s="1" customFormat="1" ht="31.5" customHeight="1" x14ac:dyDescent="0.3">
      <c r="B176" s="114"/>
      <c r="C176" s="166" t="s">
        <v>215</v>
      </c>
      <c r="D176" s="166" t="s">
        <v>180</v>
      </c>
      <c r="E176" s="167" t="s">
        <v>216</v>
      </c>
      <c r="F176" s="249" t="s">
        <v>217</v>
      </c>
      <c r="G176" s="250"/>
      <c r="H176" s="250"/>
      <c r="I176" s="250"/>
      <c r="J176" s="168" t="s">
        <v>213</v>
      </c>
      <c r="K176" s="169">
        <v>12</v>
      </c>
      <c r="L176" s="251">
        <v>0</v>
      </c>
      <c r="M176" s="250"/>
      <c r="N176" s="252">
        <f>ROUND(L176*K176,3)</f>
        <v>0</v>
      </c>
      <c r="O176" s="234"/>
      <c r="P176" s="234"/>
      <c r="Q176" s="234"/>
      <c r="R176" s="115"/>
      <c r="T176" s="138" t="s">
        <v>3</v>
      </c>
      <c r="U176" s="42" t="s">
        <v>41</v>
      </c>
      <c r="V176" s="34"/>
      <c r="W176" s="139">
        <f>V176*K176</f>
        <v>0</v>
      </c>
      <c r="X176" s="139">
        <v>1</v>
      </c>
      <c r="Y176" s="139">
        <f>X176*K176</f>
        <v>12</v>
      </c>
      <c r="Z176" s="139">
        <v>0</v>
      </c>
      <c r="AA176" s="140">
        <f>Z176*K176</f>
        <v>0</v>
      </c>
      <c r="AR176" s="16" t="s">
        <v>184</v>
      </c>
      <c r="AT176" s="16" t="s">
        <v>180</v>
      </c>
      <c r="AU176" s="16" t="s">
        <v>108</v>
      </c>
      <c r="AY176" s="16" t="s">
        <v>123</v>
      </c>
      <c r="BE176" s="95">
        <f>IF(U176="základná",N176,0)</f>
        <v>0</v>
      </c>
      <c r="BF176" s="95">
        <f>IF(U176="znížená",N176,0)</f>
        <v>0</v>
      </c>
      <c r="BG176" s="95">
        <f>IF(U176="zákl. prenesená",N176,0)</f>
        <v>0</v>
      </c>
      <c r="BH176" s="95">
        <f>IF(U176="zníž. prenesená",N176,0)</f>
        <v>0</v>
      </c>
      <c r="BI176" s="95">
        <f>IF(U176="nulová",N176,0)</f>
        <v>0</v>
      </c>
      <c r="BJ176" s="16" t="s">
        <v>108</v>
      </c>
      <c r="BK176" s="141">
        <f>ROUND(L176*K176,3)</f>
        <v>0</v>
      </c>
      <c r="BL176" s="16" t="s">
        <v>129</v>
      </c>
      <c r="BM176" s="16" t="s">
        <v>218</v>
      </c>
    </row>
    <row r="177" spans="2:65" s="9" customFormat="1" ht="29.85" customHeight="1" x14ac:dyDescent="0.3">
      <c r="B177" s="123"/>
      <c r="C177" s="124"/>
      <c r="D177" s="133" t="s">
        <v>97</v>
      </c>
      <c r="E177" s="133"/>
      <c r="F177" s="133"/>
      <c r="G177" s="133"/>
      <c r="H177" s="133"/>
      <c r="I177" s="133"/>
      <c r="J177" s="133"/>
      <c r="K177" s="133"/>
      <c r="L177" s="133"/>
      <c r="M177" s="133"/>
      <c r="N177" s="253">
        <f>BK177</f>
        <v>0</v>
      </c>
      <c r="O177" s="254"/>
      <c r="P177" s="254"/>
      <c r="Q177" s="254"/>
      <c r="R177" s="126"/>
      <c r="T177" s="127"/>
      <c r="U177" s="124"/>
      <c r="V177" s="124"/>
      <c r="W177" s="128">
        <f>SUM(W178:W204)</f>
        <v>0</v>
      </c>
      <c r="X177" s="124"/>
      <c r="Y177" s="128">
        <f>SUM(Y178:Y204)</f>
        <v>181.52045000000001</v>
      </c>
      <c r="Z177" s="124"/>
      <c r="AA177" s="129">
        <f>SUM(AA178:AA204)</f>
        <v>0</v>
      </c>
      <c r="AR177" s="130" t="s">
        <v>78</v>
      </c>
      <c r="AT177" s="131" t="s">
        <v>73</v>
      </c>
      <c r="AU177" s="131" t="s">
        <v>78</v>
      </c>
      <c r="AY177" s="130" t="s">
        <v>123</v>
      </c>
      <c r="BK177" s="132">
        <f>SUM(BK178:BK204)</f>
        <v>0</v>
      </c>
    </row>
    <row r="178" spans="2:65" s="1" customFormat="1" ht="44.25" customHeight="1" x14ac:dyDescent="0.3">
      <c r="B178" s="114"/>
      <c r="C178" s="134" t="s">
        <v>184</v>
      </c>
      <c r="D178" s="134" t="s">
        <v>125</v>
      </c>
      <c r="E178" s="135" t="s">
        <v>219</v>
      </c>
      <c r="F178" s="233" t="s">
        <v>220</v>
      </c>
      <c r="G178" s="234"/>
      <c r="H178" s="234"/>
      <c r="I178" s="234"/>
      <c r="J178" s="136" t="s">
        <v>176</v>
      </c>
      <c r="K178" s="137">
        <v>91.2</v>
      </c>
      <c r="L178" s="235">
        <v>0</v>
      </c>
      <c r="M178" s="234"/>
      <c r="N178" s="236">
        <f>ROUND(L178*K178,3)</f>
        <v>0</v>
      </c>
      <c r="O178" s="234"/>
      <c r="P178" s="234"/>
      <c r="Q178" s="234"/>
      <c r="R178" s="115"/>
      <c r="T178" s="138" t="s">
        <v>3</v>
      </c>
      <c r="U178" s="42" t="s">
        <v>41</v>
      </c>
      <c r="V178" s="34"/>
      <c r="W178" s="139">
        <f>V178*K178</f>
        <v>0</v>
      </c>
      <c r="X178" s="139">
        <v>0.2024</v>
      </c>
      <c r="Y178" s="139">
        <f>X178*K178</f>
        <v>18.458880000000001</v>
      </c>
      <c r="Z178" s="139">
        <v>0</v>
      </c>
      <c r="AA178" s="140">
        <f>Z178*K178</f>
        <v>0</v>
      </c>
      <c r="AR178" s="16" t="s">
        <v>129</v>
      </c>
      <c r="AT178" s="16" t="s">
        <v>125</v>
      </c>
      <c r="AU178" s="16" t="s">
        <v>108</v>
      </c>
      <c r="AY178" s="16" t="s">
        <v>123</v>
      </c>
      <c r="BE178" s="95">
        <f>IF(U178="základná",N178,0)</f>
        <v>0</v>
      </c>
      <c r="BF178" s="95">
        <f>IF(U178="znížená",N178,0)</f>
        <v>0</v>
      </c>
      <c r="BG178" s="95">
        <f>IF(U178="zákl. prenesená",N178,0)</f>
        <v>0</v>
      </c>
      <c r="BH178" s="95">
        <f>IF(U178="zníž. prenesená",N178,0)</f>
        <v>0</v>
      </c>
      <c r="BI178" s="95">
        <f>IF(U178="nulová",N178,0)</f>
        <v>0</v>
      </c>
      <c r="BJ178" s="16" t="s">
        <v>108</v>
      </c>
      <c r="BK178" s="141">
        <f>ROUND(L178*K178,3)</f>
        <v>0</v>
      </c>
      <c r="BL178" s="16" t="s">
        <v>129</v>
      </c>
      <c r="BM178" s="16" t="s">
        <v>221</v>
      </c>
    </row>
    <row r="179" spans="2:65" s="10" customFormat="1" ht="22.5" customHeight="1" x14ac:dyDescent="0.3">
      <c r="B179" s="142"/>
      <c r="C179" s="143"/>
      <c r="D179" s="143"/>
      <c r="E179" s="144" t="s">
        <v>3</v>
      </c>
      <c r="F179" s="237" t="s">
        <v>222</v>
      </c>
      <c r="G179" s="238"/>
      <c r="H179" s="238"/>
      <c r="I179" s="238"/>
      <c r="J179" s="143"/>
      <c r="K179" s="145" t="s">
        <v>3</v>
      </c>
      <c r="L179" s="143"/>
      <c r="M179" s="143"/>
      <c r="N179" s="143"/>
      <c r="O179" s="143"/>
      <c r="P179" s="143"/>
      <c r="Q179" s="143"/>
      <c r="R179" s="146"/>
      <c r="T179" s="147"/>
      <c r="U179" s="143"/>
      <c r="V179" s="143"/>
      <c r="W179" s="143"/>
      <c r="X179" s="143"/>
      <c r="Y179" s="143"/>
      <c r="Z179" s="143"/>
      <c r="AA179" s="148"/>
      <c r="AT179" s="149" t="s">
        <v>132</v>
      </c>
      <c r="AU179" s="149" t="s">
        <v>108</v>
      </c>
      <c r="AV179" s="10" t="s">
        <v>78</v>
      </c>
      <c r="AW179" s="10" t="s">
        <v>30</v>
      </c>
      <c r="AX179" s="10" t="s">
        <v>74</v>
      </c>
      <c r="AY179" s="149" t="s">
        <v>123</v>
      </c>
    </row>
    <row r="180" spans="2:65" s="11" customFormat="1" ht="22.5" customHeight="1" x14ac:dyDescent="0.3">
      <c r="B180" s="150"/>
      <c r="C180" s="151"/>
      <c r="D180" s="151"/>
      <c r="E180" s="152" t="s">
        <v>3</v>
      </c>
      <c r="F180" s="244" t="s">
        <v>223</v>
      </c>
      <c r="G180" s="245"/>
      <c r="H180" s="245"/>
      <c r="I180" s="245"/>
      <c r="J180" s="151"/>
      <c r="K180" s="153">
        <v>91.2</v>
      </c>
      <c r="L180" s="151"/>
      <c r="M180" s="151"/>
      <c r="N180" s="151"/>
      <c r="O180" s="151"/>
      <c r="P180" s="151"/>
      <c r="Q180" s="151"/>
      <c r="R180" s="154"/>
      <c r="T180" s="155"/>
      <c r="U180" s="151"/>
      <c r="V180" s="151"/>
      <c r="W180" s="151"/>
      <c r="X180" s="151"/>
      <c r="Y180" s="151"/>
      <c r="Z180" s="151"/>
      <c r="AA180" s="156"/>
      <c r="AT180" s="157" t="s">
        <v>132</v>
      </c>
      <c r="AU180" s="157" t="s">
        <v>108</v>
      </c>
      <c r="AV180" s="11" t="s">
        <v>108</v>
      </c>
      <c r="AW180" s="11" t="s">
        <v>30</v>
      </c>
      <c r="AX180" s="11" t="s">
        <v>74</v>
      </c>
      <c r="AY180" s="157" t="s">
        <v>123</v>
      </c>
    </row>
    <row r="181" spans="2:65" s="12" customFormat="1" ht="22.5" customHeight="1" x14ac:dyDescent="0.3">
      <c r="B181" s="158"/>
      <c r="C181" s="159"/>
      <c r="D181" s="159"/>
      <c r="E181" s="160" t="s">
        <v>3</v>
      </c>
      <c r="F181" s="246" t="s">
        <v>134</v>
      </c>
      <c r="G181" s="247"/>
      <c r="H181" s="247"/>
      <c r="I181" s="247"/>
      <c r="J181" s="159"/>
      <c r="K181" s="161">
        <v>91.2</v>
      </c>
      <c r="L181" s="159"/>
      <c r="M181" s="159"/>
      <c r="N181" s="159"/>
      <c r="O181" s="159"/>
      <c r="P181" s="159"/>
      <c r="Q181" s="159"/>
      <c r="R181" s="162"/>
      <c r="T181" s="163"/>
      <c r="U181" s="159"/>
      <c r="V181" s="159"/>
      <c r="W181" s="159"/>
      <c r="X181" s="159"/>
      <c r="Y181" s="159"/>
      <c r="Z181" s="159"/>
      <c r="AA181" s="164"/>
      <c r="AT181" s="165" t="s">
        <v>132</v>
      </c>
      <c r="AU181" s="165" t="s">
        <v>108</v>
      </c>
      <c r="AV181" s="12" t="s">
        <v>129</v>
      </c>
      <c r="AW181" s="12" t="s">
        <v>30</v>
      </c>
      <c r="AX181" s="12" t="s">
        <v>78</v>
      </c>
      <c r="AY181" s="165" t="s">
        <v>123</v>
      </c>
    </row>
    <row r="182" spans="2:65" s="1" customFormat="1" ht="44.25" customHeight="1" x14ac:dyDescent="0.3">
      <c r="B182" s="114"/>
      <c r="C182" s="134" t="s">
        <v>224</v>
      </c>
      <c r="D182" s="134" t="s">
        <v>125</v>
      </c>
      <c r="E182" s="135" t="s">
        <v>225</v>
      </c>
      <c r="F182" s="233" t="s">
        <v>226</v>
      </c>
      <c r="G182" s="234"/>
      <c r="H182" s="234"/>
      <c r="I182" s="234"/>
      <c r="J182" s="136" t="s">
        <v>176</v>
      </c>
      <c r="K182" s="137">
        <v>138</v>
      </c>
      <c r="L182" s="235">
        <v>0</v>
      </c>
      <c r="M182" s="234"/>
      <c r="N182" s="236">
        <f>ROUND(L182*K182,3)</f>
        <v>0</v>
      </c>
      <c r="O182" s="234"/>
      <c r="P182" s="234"/>
      <c r="Q182" s="234"/>
      <c r="R182" s="115"/>
      <c r="T182" s="138" t="s">
        <v>3</v>
      </c>
      <c r="U182" s="42" t="s">
        <v>41</v>
      </c>
      <c r="V182" s="34"/>
      <c r="W182" s="139">
        <f>V182*K182</f>
        <v>0</v>
      </c>
      <c r="X182" s="139">
        <v>0.30360999999999999</v>
      </c>
      <c r="Y182" s="139">
        <f>X182*K182</f>
        <v>41.898179999999996</v>
      </c>
      <c r="Z182" s="139">
        <v>0</v>
      </c>
      <c r="AA182" s="140">
        <f>Z182*K182</f>
        <v>0</v>
      </c>
      <c r="AR182" s="16" t="s">
        <v>129</v>
      </c>
      <c r="AT182" s="16" t="s">
        <v>125</v>
      </c>
      <c r="AU182" s="16" t="s">
        <v>108</v>
      </c>
      <c r="AY182" s="16" t="s">
        <v>123</v>
      </c>
      <c r="BE182" s="95">
        <f>IF(U182="základná",N182,0)</f>
        <v>0</v>
      </c>
      <c r="BF182" s="95">
        <f>IF(U182="znížená",N182,0)</f>
        <v>0</v>
      </c>
      <c r="BG182" s="95">
        <f>IF(U182="zákl. prenesená",N182,0)</f>
        <v>0</v>
      </c>
      <c r="BH182" s="95">
        <f>IF(U182="zníž. prenesená",N182,0)</f>
        <v>0</v>
      </c>
      <c r="BI182" s="95">
        <f>IF(U182="nulová",N182,0)</f>
        <v>0</v>
      </c>
      <c r="BJ182" s="16" t="s">
        <v>108</v>
      </c>
      <c r="BK182" s="141">
        <f>ROUND(L182*K182,3)</f>
        <v>0</v>
      </c>
      <c r="BL182" s="16" t="s">
        <v>129</v>
      </c>
      <c r="BM182" s="16" t="s">
        <v>227</v>
      </c>
    </row>
    <row r="183" spans="2:65" s="10" customFormat="1" ht="22.5" customHeight="1" x14ac:dyDescent="0.3">
      <c r="B183" s="142"/>
      <c r="C183" s="143"/>
      <c r="D183" s="143"/>
      <c r="E183" s="144" t="s">
        <v>3</v>
      </c>
      <c r="F183" s="237" t="s">
        <v>228</v>
      </c>
      <c r="G183" s="238"/>
      <c r="H183" s="238"/>
      <c r="I183" s="238"/>
      <c r="J183" s="143"/>
      <c r="K183" s="145" t="s">
        <v>3</v>
      </c>
      <c r="L183" s="143"/>
      <c r="M183" s="143"/>
      <c r="N183" s="143"/>
      <c r="O183" s="143"/>
      <c r="P183" s="143"/>
      <c r="Q183" s="143"/>
      <c r="R183" s="146"/>
      <c r="T183" s="147"/>
      <c r="U183" s="143"/>
      <c r="V183" s="143"/>
      <c r="W183" s="143"/>
      <c r="X183" s="143"/>
      <c r="Y183" s="143"/>
      <c r="Z183" s="143"/>
      <c r="AA183" s="148"/>
      <c r="AT183" s="149" t="s">
        <v>132</v>
      </c>
      <c r="AU183" s="149" t="s">
        <v>108</v>
      </c>
      <c r="AV183" s="10" t="s">
        <v>78</v>
      </c>
      <c r="AW183" s="10" t="s">
        <v>30</v>
      </c>
      <c r="AX183" s="10" t="s">
        <v>74</v>
      </c>
      <c r="AY183" s="149" t="s">
        <v>123</v>
      </c>
    </row>
    <row r="184" spans="2:65" s="11" customFormat="1" ht="22.5" customHeight="1" x14ac:dyDescent="0.3">
      <c r="B184" s="150"/>
      <c r="C184" s="151"/>
      <c r="D184" s="151"/>
      <c r="E184" s="152" t="s">
        <v>3</v>
      </c>
      <c r="F184" s="244" t="s">
        <v>229</v>
      </c>
      <c r="G184" s="245"/>
      <c r="H184" s="245"/>
      <c r="I184" s="245"/>
      <c r="J184" s="151"/>
      <c r="K184" s="153">
        <v>138</v>
      </c>
      <c r="L184" s="151"/>
      <c r="M184" s="151"/>
      <c r="N184" s="151"/>
      <c r="O184" s="151"/>
      <c r="P184" s="151"/>
      <c r="Q184" s="151"/>
      <c r="R184" s="154"/>
      <c r="T184" s="155"/>
      <c r="U184" s="151"/>
      <c r="V184" s="151"/>
      <c r="W184" s="151"/>
      <c r="X184" s="151"/>
      <c r="Y184" s="151"/>
      <c r="Z184" s="151"/>
      <c r="AA184" s="156"/>
      <c r="AT184" s="157" t="s">
        <v>132</v>
      </c>
      <c r="AU184" s="157" t="s">
        <v>108</v>
      </c>
      <c r="AV184" s="11" t="s">
        <v>108</v>
      </c>
      <c r="AW184" s="11" t="s">
        <v>30</v>
      </c>
      <c r="AX184" s="11" t="s">
        <v>74</v>
      </c>
      <c r="AY184" s="157" t="s">
        <v>123</v>
      </c>
    </row>
    <row r="185" spans="2:65" s="12" customFormat="1" ht="22.5" customHeight="1" x14ac:dyDescent="0.3">
      <c r="B185" s="158"/>
      <c r="C185" s="159"/>
      <c r="D185" s="159"/>
      <c r="E185" s="160" t="s">
        <v>3</v>
      </c>
      <c r="F185" s="246" t="s">
        <v>134</v>
      </c>
      <c r="G185" s="247"/>
      <c r="H185" s="247"/>
      <c r="I185" s="247"/>
      <c r="J185" s="159"/>
      <c r="K185" s="161">
        <v>138</v>
      </c>
      <c r="L185" s="159"/>
      <c r="M185" s="159"/>
      <c r="N185" s="159"/>
      <c r="O185" s="159"/>
      <c r="P185" s="159"/>
      <c r="Q185" s="159"/>
      <c r="R185" s="162"/>
      <c r="T185" s="163"/>
      <c r="U185" s="159"/>
      <c r="V185" s="159"/>
      <c r="W185" s="159"/>
      <c r="X185" s="159"/>
      <c r="Y185" s="159"/>
      <c r="Z185" s="159"/>
      <c r="AA185" s="164"/>
      <c r="AT185" s="165" t="s">
        <v>132</v>
      </c>
      <c r="AU185" s="165" t="s">
        <v>108</v>
      </c>
      <c r="AV185" s="12" t="s">
        <v>129</v>
      </c>
      <c r="AW185" s="12" t="s">
        <v>30</v>
      </c>
      <c r="AX185" s="12" t="s">
        <v>78</v>
      </c>
      <c r="AY185" s="165" t="s">
        <v>123</v>
      </c>
    </row>
    <row r="186" spans="2:65" s="1" customFormat="1" ht="31.5" customHeight="1" x14ac:dyDescent="0.3">
      <c r="B186" s="114"/>
      <c r="C186" s="134" t="s">
        <v>230</v>
      </c>
      <c r="D186" s="134" t="s">
        <v>125</v>
      </c>
      <c r="E186" s="135" t="s">
        <v>231</v>
      </c>
      <c r="F186" s="233" t="s">
        <v>232</v>
      </c>
      <c r="G186" s="234"/>
      <c r="H186" s="234"/>
      <c r="I186" s="234"/>
      <c r="J186" s="136" t="s">
        <v>128</v>
      </c>
      <c r="K186" s="137">
        <v>25.568000000000001</v>
      </c>
      <c r="L186" s="235">
        <v>0</v>
      </c>
      <c r="M186" s="234"/>
      <c r="N186" s="236">
        <f>ROUND(L186*K186,3)</f>
        <v>0</v>
      </c>
      <c r="O186" s="234"/>
      <c r="P186" s="234"/>
      <c r="Q186" s="234"/>
      <c r="R186" s="115"/>
      <c r="T186" s="138" t="s">
        <v>3</v>
      </c>
      <c r="U186" s="42" t="s">
        <v>41</v>
      </c>
      <c r="V186" s="34"/>
      <c r="W186" s="139">
        <f>V186*K186</f>
        <v>0</v>
      </c>
      <c r="X186" s="139">
        <v>1.9312499999999999</v>
      </c>
      <c r="Y186" s="139">
        <f>X186*K186</f>
        <v>49.3782</v>
      </c>
      <c r="Z186" s="139">
        <v>0</v>
      </c>
      <c r="AA186" s="140">
        <f>Z186*K186</f>
        <v>0</v>
      </c>
      <c r="AR186" s="16" t="s">
        <v>129</v>
      </c>
      <c r="AT186" s="16" t="s">
        <v>125</v>
      </c>
      <c r="AU186" s="16" t="s">
        <v>108</v>
      </c>
      <c r="AY186" s="16" t="s">
        <v>123</v>
      </c>
      <c r="BE186" s="95">
        <f>IF(U186="základná",N186,0)</f>
        <v>0</v>
      </c>
      <c r="BF186" s="95">
        <f>IF(U186="znížená",N186,0)</f>
        <v>0</v>
      </c>
      <c r="BG186" s="95">
        <f>IF(U186="zákl. prenesená",N186,0)</f>
        <v>0</v>
      </c>
      <c r="BH186" s="95">
        <f>IF(U186="zníž. prenesená",N186,0)</f>
        <v>0</v>
      </c>
      <c r="BI186" s="95">
        <f>IF(U186="nulová",N186,0)</f>
        <v>0</v>
      </c>
      <c r="BJ186" s="16" t="s">
        <v>108</v>
      </c>
      <c r="BK186" s="141">
        <f>ROUND(L186*K186,3)</f>
        <v>0</v>
      </c>
      <c r="BL186" s="16" t="s">
        <v>129</v>
      </c>
      <c r="BM186" s="16" t="s">
        <v>233</v>
      </c>
    </row>
    <row r="187" spans="2:65" s="10" customFormat="1" ht="22.5" customHeight="1" x14ac:dyDescent="0.3">
      <c r="B187" s="142"/>
      <c r="C187" s="143"/>
      <c r="D187" s="143"/>
      <c r="E187" s="144" t="s">
        <v>3</v>
      </c>
      <c r="F187" s="237" t="s">
        <v>234</v>
      </c>
      <c r="G187" s="238"/>
      <c r="H187" s="238"/>
      <c r="I187" s="238"/>
      <c r="J187" s="143"/>
      <c r="K187" s="145" t="s">
        <v>3</v>
      </c>
      <c r="L187" s="143"/>
      <c r="M187" s="143"/>
      <c r="N187" s="143"/>
      <c r="O187" s="143"/>
      <c r="P187" s="143"/>
      <c r="Q187" s="143"/>
      <c r="R187" s="146"/>
      <c r="T187" s="147"/>
      <c r="U187" s="143"/>
      <c r="V187" s="143"/>
      <c r="W187" s="143"/>
      <c r="X187" s="143"/>
      <c r="Y187" s="143"/>
      <c r="Z187" s="143"/>
      <c r="AA187" s="148"/>
      <c r="AT187" s="149" t="s">
        <v>132</v>
      </c>
      <c r="AU187" s="149" t="s">
        <v>108</v>
      </c>
      <c r="AV187" s="10" t="s">
        <v>78</v>
      </c>
      <c r="AW187" s="10" t="s">
        <v>30</v>
      </c>
      <c r="AX187" s="10" t="s">
        <v>74</v>
      </c>
      <c r="AY187" s="149" t="s">
        <v>123</v>
      </c>
    </row>
    <row r="188" spans="2:65" s="11" customFormat="1" ht="22.5" customHeight="1" x14ac:dyDescent="0.3">
      <c r="B188" s="150"/>
      <c r="C188" s="151"/>
      <c r="D188" s="151"/>
      <c r="E188" s="152" t="s">
        <v>3</v>
      </c>
      <c r="F188" s="244" t="s">
        <v>235</v>
      </c>
      <c r="G188" s="245"/>
      <c r="H188" s="245"/>
      <c r="I188" s="245"/>
      <c r="J188" s="151"/>
      <c r="K188" s="153">
        <v>21.5</v>
      </c>
      <c r="L188" s="151"/>
      <c r="M188" s="151"/>
      <c r="N188" s="151"/>
      <c r="O188" s="151"/>
      <c r="P188" s="151"/>
      <c r="Q188" s="151"/>
      <c r="R188" s="154"/>
      <c r="T188" s="155"/>
      <c r="U188" s="151"/>
      <c r="V188" s="151"/>
      <c r="W188" s="151"/>
      <c r="X188" s="151"/>
      <c r="Y188" s="151"/>
      <c r="Z188" s="151"/>
      <c r="AA188" s="156"/>
      <c r="AT188" s="157" t="s">
        <v>132</v>
      </c>
      <c r="AU188" s="157" t="s">
        <v>108</v>
      </c>
      <c r="AV188" s="11" t="s">
        <v>108</v>
      </c>
      <c r="AW188" s="11" t="s">
        <v>30</v>
      </c>
      <c r="AX188" s="11" t="s">
        <v>74</v>
      </c>
      <c r="AY188" s="157" t="s">
        <v>123</v>
      </c>
    </row>
    <row r="189" spans="2:65" s="10" customFormat="1" ht="22.5" customHeight="1" x14ac:dyDescent="0.3">
      <c r="B189" s="142"/>
      <c r="C189" s="143"/>
      <c r="D189" s="143"/>
      <c r="E189" s="144" t="s">
        <v>3</v>
      </c>
      <c r="F189" s="248" t="s">
        <v>236</v>
      </c>
      <c r="G189" s="238"/>
      <c r="H189" s="238"/>
      <c r="I189" s="238"/>
      <c r="J189" s="143"/>
      <c r="K189" s="145" t="s">
        <v>3</v>
      </c>
      <c r="L189" s="143"/>
      <c r="M189" s="143"/>
      <c r="N189" s="143"/>
      <c r="O189" s="143"/>
      <c r="P189" s="143"/>
      <c r="Q189" s="143"/>
      <c r="R189" s="146"/>
      <c r="T189" s="147"/>
      <c r="U189" s="143"/>
      <c r="V189" s="143"/>
      <c r="W189" s="143"/>
      <c r="X189" s="143"/>
      <c r="Y189" s="143"/>
      <c r="Z189" s="143"/>
      <c r="AA189" s="148"/>
      <c r="AT189" s="149" t="s">
        <v>132</v>
      </c>
      <c r="AU189" s="149" t="s">
        <v>108</v>
      </c>
      <c r="AV189" s="10" t="s">
        <v>78</v>
      </c>
      <c r="AW189" s="10" t="s">
        <v>30</v>
      </c>
      <c r="AX189" s="10" t="s">
        <v>74</v>
      </c>
      <c r="AY189" s="149" t="s">
        <v>123</v>
      </c>
    </row>
    <row r="190" spans="2:65" s="11" customFormat="1" ht="22.5" customHeight="1" x14ac:dyDescent="0.3">
      <c r="B190" s="150"/>
      <c r="C190" s="151"/>
      <c r="D190" s="151"/>
      <c r="E190" s="152" t="s">
        <v>3</v>
      </c>
      <c r="F190" s="244" t="s">
        <v>237</v>
      </c>
      <c r="G190" s="245"/>
      <c r="H190" s="245"/>
      <c r="I190" s="245"/>
      <c r="J190" s="151"/>
      <c r="K190" s="153">
        <v>1.143</v>
      </c>
      <c r="L190" s="151"/>
      <c r="M190" s="151"/>
      <c r="N190" s="151"/>
      <c r="O190" s="151"/>
      <c r="P190" s="151"/>
      <c r="Q190" s="151"/>
      <c r="R190" s="154"/>
      <c r="T190" s="155"/>
      <c r="U190" s="151"/>
      <c r="V190" s="151"/>
      <c r="W190" s="151"/>
      <c r="X190" s="151"/>
      <c r="Y190" s="151"/>
      <c r="Z190" s="151"/>
      <c r="AA190" s="156"/>
      <c r="AT190" s="157" t="s">
        <v>132</v>
      </c>
      <c r="AU190" s="157" t="s">
        <v>108</v>
      </c>
      <c r="AV190" s="11" t="s">
        <v>108</v>
      </c>
      <c r="AW190" s="11" t="s">
        <v>30</v>
      </c>
      <c r="AX190" s="11" t="s">
        <v>74</v>
      </c>
      <c r="AY190" s="157" t="s">
        <v>123</v>
      </c>
    </row>
    <row r="191" spans="2:65" s="10" customFormat="1" ht="22.5" customHeight="1" x14ac:dyDescent="0.3">
      <c r="B191" s="142"/>
      <c r="C191" s="143"/>
      <c r="D191" s="143"/>
      <c r="E191" s="144" t="s">
        <v>3</v>
      </c>
      <c r="F191" s="248" t="s">
        <v>238</v>
      </c>
      <c r="G191" s="238"/>
      <c r="H191" s="238"/>
      <c r="I191" s="238"/>
      <c r="J191" s="143"/>
      <c r="K191" s="145" t="s">
        <v>3</v>
      </c>
      <c r="L191" s="143"/>
      <c r="M191" s="143"/>
      <c r="N191" s="143"/>
      <c r="O191" s="143"/>
      <c r="P191" s="143"/>
      <c r="Q191" s="143"/>
      <c r="R191" s="146"/>
      <c r="T191" s="147"/>
      <c r="U191" s="143"/>
      <c r="V191" s="143"/>
      <c r="W191" s="143"/>
      <c r="X191" s="143"/>
      <c r="Y191" s="143"/>
      <c r="Z191" s="143"/>
      <c r="AA191" s="148"/>
      <c r="AT191" s="149" t="s">
        <v>132</v>
      </c>
      <c r="AU191" s="149" t="s">
        <v>108</v>
      </c>
      <c r="AV191" s="10" t="s">
        <v>78</v>
      </c>
      <c r="AW191" s="10" t="s">
        <v>30</v>
      </c>
      <c r="AX191" s="10" t="s">
        <v>74</v>
      </c>
      <c r="AY191" s="149" t="s">
        <v>123</v>
      </c>
    </row>
    <row r="192" spans="2:65" s="11" customFormat="1" ht="22.5" customHeight="1" x14ac:dyDescent="0.3">
      <c r="B192" s="150"/>
      <c r="C192" s="151"/>
      <c r="D192" s="151"/>
      <c r="E192" s="152" t="s">
        <v>3</v>
      </c>
      <c r="F192" s="244" t="s">
        <v>239</v>
      </c>
      <c r="G192" s="245"/>
      <c r="H192" s="245"/>
      <c r="I192" s="245"/>
      <c r="J192" s="151"/>
      <c r="K192" s="153">
        <v>2.9249999999999998</v>
      </c>
      <c r="L192" s="151"/>
      <c r="M192" s="151"/>
      <c r="N192" s="151"/>
      <c r="O192" s="151"/>
      <c r="P192" s="151"/>
      <c r="Q192" s="151"/>
      <c r="R192" s="154"/>
      <c r="T192" s="155"/>
      <c r="U192" s="151"/>
      <c r="V192" s="151"/>
      <c r="W192" s="151"/>
      <c r="X192" s="151"/>
      <c r="Y192" s="151"/>
      <c r="Z192" s="151"/>
      <c r="AA192" s="156"/>
      <c r="AT192" s="157" t="s">
        <v>132</v>
      </c>
      <c r="AU192" s="157" t="s">
        <v>108</v>
      </c>
      <c r="AV192" s="11" t="s">
        <v>108</v>
      </c>
      <c r="AW192" s="11" t="s">
        <v>30</v>
      </c>
      <c r="AX192" s="11" t="s">
        <v>74</v>
      </c>
      <c r="AY192" s="157" t="s">
        <v>123</v>
      </c>
    </row>
    <row r="193" spans="2:65" s="12" customFormat="1" ht="22.5" customHeight="1" x14ac:dyDescent="0.3">
      <c r="B193" s="158"/>
      <c r="C193" s="159"/>
      <c r="D193" s="159"/>
      <c r="E193" s="160" t="s">
        <v>3</v>
      </c>
      <c r="F193" s="246" t="s">
        <v>134</v>
      </c>
      <c r="G193" s="247"/>
      <c r="H193" s="247"/>
      <c r="I193" s="247"/>
      <c r="J193" s="159"/>
      <c r="K193" s="161">
        <v>25.568000000000001</v>
      </c>
      <c r="L193" s="159"/>
      <c r="M193" s="159"/>
      <c r="N193" s="159"/>
      <c r="O193" s="159"/>
      <c r="P193" s="159"/>
      <c r="Q193" s="159"/>
      <c r="R193" s="162"/>
      <c r="T193" s="163"/>
      <c r="U193" s="159"/>
      <c r="V193" s="159"/>
      <c r="W193" s="159"/>
      <c r="X193" s="159"/>
      <c r="Y193" s="159"/>
      <c r="Z193" s="159"/>
      <c r="AA193" s="164"/>
      <c r="AT193" s="165" t="s">
        <v>132</v>
      </c>
      <c r="AU193" s="165" t="s">
        <v>108</v>
      </c>
      <c r="AV193" s="12" t="s">
        <v>129</v>
      </c>
      <c r="AW193" s="12" t="s">
        <v>30</v>
      </c>
      <c r="AX193" s="12" t="s">
        <v>78</v>
      </c>
      <c r="AY193" s="165" t="s">
        <v>123</v>
      </c>
    </row>
    <row r="194" spans="2:65" s="1" customFormat="1" ht="31.5" customHeight="1" x14ac:dyDescent="0.3">
      <c r="B194" s="114"/>
      <c r="C194" s="134" t="s">
        <v>240</v>
      </c>
      <c r="D194" s="134" t="s">
        <v>125</v>
      </c>
      <c r="E194" s="135" t="s">
        <v>241</v>
      </c>
      <c r="F194" s="233" t="s">
        <v>242</v>
      </c>
      <c r="G194" s="234"/>
      <c r="H194" s="234"/>
      <c r="I194" s="234"/>
      <c r="J194" s="136" t="s">
        <v>176</v>
      </c>
      <c r="K194" s="137">
        <v>107.5</v>
      </c>
      <c r="L194" s="235">
        <v>0</v>
      </c>
      <c r="M194" s="234"/>
      <c r="N194" s="236">
        <f>ROUND(L194*K194,3)</f>
        <v>0</v>
      </c>
      <c r="O194" s="234"/>
      <c r="P194" s="234"/>
      <c r="Q194" s="234"/>
      <c r="R194" s="115"/>
      <c r="T194" s="138" t="s">
        <v>3</v>
      </c>
      <c r="U194" s="42" t="s">
        <v>41</v>
      </c>
      <c r="V194" s="34"/>
      <c r="W194" s="139">
        <f>V194*K194</f>
        <v>0</v>
      </c>
      <c r="X194" s="139">
        <v>5.6100000000000004E-3</v>
      </c>
      <c r="Y194" s="139">
        <f>X194*K194</f>
        <v>0.60307500000000003</v>
      </c>
      <c r="Z194" s="139">
        <v>0</v>
      </c>
      <c r="AA194" s="140">
        <f>Z194*K194</f>
        <v>0</v>
      </c>
      <c r="AR194" s="16" t="s">
        <v>129</v>
      </c>
      <c r="AT194" s="16" t="s">
        <v>125</v>
      </c>
      <c r="AU194" s="16" t="s">
        <v>108</v>
      </c>
      <c r="AY194" s="16" t="s">
        <v>123</v>
      </c>
      <c r="BE194" s="95">
        <f>IF(U194="základná",N194,0)</f>
        <v>0</v>
      </c>
      <c r="BF194" s="95">
        <f>IF(U194="znížená",N194,0)</f>
        <v>0</v>
      </c>
      <c r="BG194" s="95">
        <f>IF(U194="zákl. prenesená",N194,0)</f>
        <v>0</v>
      </c>
      <c r="BH194" s="95">
        <f>IF(U194="zníž. prenesená",N194,0)</f>
        <v>0</v>
      </c>
      <c r="BI194" s="95">
        <f>IF(U194="nulová",N194,0)</f>
        <v>0</v>
      </c>
      <c r="BJ194" s="16" t="s">
        <v>108</v>
      </c>
      <c r="BK194" s="141">
        <f>ROUND(L194*K194,3)</f>
        <v>0</v>
      </c>
      <c r="BL194" s="16" t="s">
        <v>129</v>
      </c>
      <c r="BM194" s="16" t="s">
        <v>243</v>
      </c>
    </row>
    <row r="195" spans="2:65" s="1" customFormat="1" ht="31.5" customHeight="1" x14ac:dyDescent="0.3">
      <c r="B195" s="114"/>
      <c r="C195" s="134" t="s">
        <v>244</v>
      </c>
      <c r="D195" s="134" t="s">
        <v>125</v>
      </c>
      <c r="E195" s="135" t="s">
        <v>245</v>
      </c>
      <c r="F195" s="233" t="s">
        <v>246</v>
      </c>
      <c r="G195" s="234"/>
      <c r="H195" s="234"/>
      <c r="I195" s="234"/>
      <c r="J195" s="136" t="s">
        <v>176</v>
      </c>
      <c r="K195" s="137">
        <v>107.5</v>
      </c>
      <c r="L195" s="235">
        <v>0</v>
      </c>
      <c r="M195" s="234"/>
      <c r="N195" s="236">
        <f>ROUND(L195*K195,3)</f>
        <v>0</v>
      </c>
      <c r="O195" s="234"/>
      <c r="P195" s="234"/>
      <c r="Q195" s="234"/>
      <c r="R195" s="115"/>
      <c r="T195" s="138" t="s">
        <v>3</v>
      </c>
      <c r="U195" s="42" t="s">
        <v>41</v>
      </c>
      <c r="V195" s="34"/>
      <c r="W195" s="139">
        <f>V195*K195</f>
        <v>0</v>
      </c>
      <c r="X195" s="139">
        <v>0.12966</v>
      </c>
      <c r="Y195" s="139">
        <f>X195*K195</f>
        <v>13.93845</v>
      </c>
      <c r="Z195" s="139">
        <v>0</v>
      </c>
      <c r="AA195" s="140">
        <f>Z195*K195</f>
        <v>0</v>
      </c>
      <c r="AR195" s="16" t="s">
        <v>129</v>
      </c>
      <c r="AT195" s="16" t="s">
        <v>125</v>
      </c>
      <c r="AU195" s="16" t="s">
        <v>108</v>
      </c>
      <c r="AY195" s="16" t="s">
        <v>123</v>
      </c>
      <c r="BE195" s="95">
        <f>IF(U195="základná",N195,0)</f>
        <v>0</v>
      </c>
      <c r="BF195" s="95">
        <f>IF(U195="znížená",N195,0)</f>
        <v>0</v>
      </c>
      <c r="BG195" s="95">
        <f>IF(U195="zákl. prenesená",N195,0)</f>
        <v>0</v>
      </c>
      <c r="BH195" s="95">
        <f>IF(U195="zníž. prenesená",N195,0)</f>
        <v>0</v>
      </c>
      <c r="BI195" s="95">
        <f>IF(U195="nulová",N195,0)</f>
        <v>0</v>
      </c>
      <c r="BJ195" s="16" t="s">
        <v>108</v>
      </c>
      <c r="BK195" s="141">
        <f>ROUND(L195*K195,3)</f>
        <v>0</v>
      </c>
      <c r="BL195" s="16" t="s">
        <v>129</v>
      </c>
      <c r="BM195" s="16" t="s">
        <v>247</v>
      </c>
    </row>
    <row r="196" spans="2:65" s="1" customFormat="1" ht="31.5" customHeight="1" x14ac:dyDescent="0.3">
      <c r="B196" s="114"/>
      <c r="C196" s="134" t="s">
        <v>248</v>
      </c>
      <c r="D196" s="134" t="s">
        <v>125</v>
      </c>
      <c r="E196" s="135" t="s">
        <v>249</v>
      </c>
      <c r="F196" s="233" t="s">
        <v>250</v>
      </c>
      <c r="G196" s="234"/>
      <c r="H196" s="234"/>
      <c r="I196" s="234"/>
      <c r="J196" s="136" t="s">
        <v>176</v>
      </c>
      <c r="K196" s="137">
        <v>107.5</v>
      </c>
      <c r="L196" s="235">
        <v>0</v>
      </c>
      <c r="M196" s="234"/>
      <c r="N196" s="236">
        <f>ROUND(L196*K196,3)</f>
        <v>0</v>
      </c>
      <c r="O196" s="234"/>
      <c r="P196" s="234"/>
      <c r="Q196" s="234"/>
      <c r="R196" s="115"/>
      <c r="T196" s="138" t="s">
        <v>3</v>
      </c>
      <c r="U196" s="42" t="s">
        <v>41</v>
      </c>
      <c r="V196" s="34"/>
      <c r="W196" s="139">
        <f>V196*K196</f>
        <v>0</v>
      </c>
      <c r="X196" s="139">
        <v>0.23338999999999999</v>
      </c>
      <c r="Y196" s="139">
        <f>X196*K196</f>
        <v>25.089424999999999</v>
      </c>
      <c r="Z196" s="139">
        <v>0</v>
      </c>
      <c r="AA196" s="140">
        <f>Z196*K196</f>
        <v>0</v>
      </c>
      <c r="AR196" s="16" t="s">
        <v>129</v>
      </c>
      <c r="AT196" s="16" t="s">
        <v>125</v>
      </c>
      <c r="AU196" s="16" t="s">
        <v>108</v>
      </c>
      <c r="AY196" s="16" t="s">
        <v>123</v>
      </c>
      <c r="BE196" s="95">
        <f>IF(U196="základná",N196,0)</f>
        <v>0</v>
      </c>
      <c r="BF196" s="95">
        <f>IF(U196="znížená",N196,0)</f>
        <v>0</v>
      </c>
      <c r="BG196" s="95">
        <f>IF(U196="zákl. prenesená",N196,0)</f>
        <v>0</v>
      </c>
      <c r="BH196" s="95">
        <f>IF(U196="zníž. prenesená",N196,0)</f>
        <v>0</v>
      </c>
      <c r="BI196" s="95">
        <f>IF(U196="nulová",N196,0)</f>
        <v>0</v>
      </c>
      <c r="BJ196" s="16" t="s">
        <v>108</v>
      </c>
      <c r="BK196" s="141">
        <f>ROUND(L196*K196,3)</f>
        <v>0</v>
      </c>
      <c r="BL196" s="16" t="s">
        <v>129</v>
      </c>
      <c r="BM196" s="16" t="s">
        <v>251</v>
      </c>
    </row>
    <row r="197" spans="2:65" s="1" customFormat="1" ht="44.25" customHeight="1" x14ac:dyDescent="0.3">
      <c r="B197" s="114"/>
      <c r="C197" s="134" t="s">
        <v>252</v>
      </c>
      <c r="D197" s="134" t="s">
        <v>125</v>
      </c>
      <c r="E197" s="135" t="s">
        <v>253</v>
      </c>
      <c r="F197" s="233" t="s">
        <v>254</v>
      </c>
      <c r="G197" s="234"/>
      <c r="H197" s="234"/>
      <c r="I197" s="234"/>
      <c r="J197" s="136" t="s">
        <v>176</v>
      </c>
      <c r="K197" s="137">
        <v>45.6</v>
      </c>
      <c r="L197" s="235">
        <v>0</v>
      </c>
      <c r="M197" s="234"/>
      <c r="N197" s="236">
        <f>ROUND(L197*K197,3)</f>
        <v>0</v>
      </c>
      <c r="O197" s="234"/>
      <c r="P197" s="234"/>
      <c r="Q197" s="234"/>
      <c r="R197" s="115"/>
      <c r="T197" s="138" t="s">
        <v>3</v>
      </c>
      <c r="U197" s="42" t="s">
        <v>41</v>
      </c>
      <c r="V197" s="34"/>
      <c r="W197" s="139">
        <f>V197*K197</f>
        <v>0</v>
      </c>
      <c r="X197" s="139">
        <v>0.112</v>
      </c>
      <c r="Y197" s="139">
        <f>X197*K197</f>
        <v>5.1072000000000006</v>
      </c>
      <c r="Z197" s="139">
        <v>0</v>
      </c>
      <c r="AA197" s="140">
        <f>Z197*K197</f>
        <v>0</v>
      </c>
      <c r="AR197" s="16" t="s">
        <v>129</v>
      </c>
      <c r="AT197" s="16" t="s">
        <v>125</v>
      </c>
      <c r="AU197" s="16" t="s">
        <v>108</v>
      </c>
      <c r="AY197" s="16" t="s">
        <v>123</v>
      </c>
      <c r="BE197" s="95">
        <f>IF(U197="základná",N197,0)</f>
        <v>0</v>
      </c>
      <c r="BF197" s="95">
        <f>IF(U197="znížená",N197,0)</f>
        <v>0</v>
      </c>
      <c r="BG197" s="95">
        <f>IF(U197="zákl. prenesená",N197,0)</f>
        <v>0</v>
      </c>
      <c r="BH197" s="95">
        <f>IF(U197="zníž. prenesená",N197,0)</f>
        <v>0</v>
      </c>
      <c r="BI197" s="95">
        <f>IF(U197="nulová",N197,0)</f>
        <v>0</v>
      </c>
      <c r="BJ197" s="16" t="s">
        <v>108</v>
      </c>
      <c r="BK197" s="141">
        <f>ROUND(L197*K197,3)</f>
        <v>0</v>
      </c>
      <c r="BL197" s="16" t="s">
        <v>129</v>
      </c>
      <c r="BM197" s="16" t="s">
        <v>255</v>
      </c>
    </row>
    <row r="198" spans="2:65" s="11" customFormat="1" ht="22.5" customHeight="1" x14ac:dyDescent="0.3">
      <c r="B198" s="150"/>
      <c r="C198" s="151"/>
      <c r="D198" s="151"/>
      <c r="E198" s="152" t="s">
        <v>3</v>
      </c>
      <c r="F198" s="255" t="s">
        <v>194</v>
      </c>
      <c r="G198" s="245"/>
      <c r="H198" s="245"/>
      <c r="I198" s="245"/>
      <c r="J198" s="151"/>
      <c r="K198" s="153">
        <v>45.6</v>
      </c>
      <c r="L198" s="151"/>
      <c r="M198" s="151"/>
      <c r="N198" s="151"/>
      <c r="O198" s="151"/>
      <c r="P198" s="151"/>
      <c r="Q198" s="151"/>
      <c r="R198" s="154"/>
      <c r="T198" s="155"/>
      <c r="U198" s="151"/>
      <c r="V198" s="151"/>
      <c r="W198" s="151"/>
      <c r="X198" s="151"/>
      <c r="Y198" s="151"/>
      <c r="Z198" s="151"/>
      <c r="AA198" s="156"/>
      <c r="AT198" s="157" t="s">
        <v>132</v>
      </c>
      <c r="AU198" s="157" t="s">
        <v>108</v>
      </c>
      <c r="AV198" s="11" t="s">
        <v>108</v>
      </c>
      <c r="AW198" s="11" t="s">
        <v>30</v>
      </c>
      <c r="AX198" s="11" t="s">
        <v>74</v>
      </c>
      <c r="AY198" s="157" t="s">
        <v>123</v>
      </c>
    </row>
    <row r="199" spans="2:65" s="12" customFormat="1" ht="22.5" customHeight="1" x14ac:dyDescent="0.3">
      <c r="B199" s="158"/>
      <c r="C199" s="159"/>
      <c r="D199" s="159"/>
      <c r="E199" s="160" t="s">
        <v>3</v>
      </c>
      <c r="F199" s="246" t="s">
        <v>134</v>
      </c>
      <c r="G199" s="247"/>
      <c r="H199" s="247"/>
      <c r="I199" s="247"/>
      <c r="J199" s="159"/>
      <c r="K199" s="161">
        <v>45.6</v>
      </c>
      <c r="L199" s="159"/>
      <c r="M199" s="159"/>
      <c r="N199" s="159"/>
      <c r="O199" s="159"/>
      <c r="P199" s="159"/>
      <c r="Q199" s="159"/>
      <c r="R199" s="162"/>
      <c r="T199" s="163"/>
      <c r="U199" s="159"/>
      <c r="V199" s="159"/>
      <c r="W199" s="159"/>
      <c r="X199" s="159"/>
      <c r="Y199" s="159"/>
      <c r="Z199" s="159"/>
      <c r="AA199" s="164"/>
      <c r="AT199" s="165" t="s">
        <v>132</v>
      </c>
      <c r="AU199" s="165" t="s">
        <v>108</v>
      </c>
      <c r="AV199" s="12" t="s">
        <v>129</v>
      </c>
      <c r="AW199" s="12" t="s">
        <v>30</v>
      </c>
      <c r="AX199" s="12" t="s">
        <v>78</v>
      </c>
      <c r="AY199" s="165" t="s">
        <v>123</v>
      </c>
    </row>
    <row r="200" spans="2:65" s="1" customFormat="1" ht="22.5" customHeight="1" x14ac:dyDescent="0.3">
      <c r="B200" s="114"/>
      <c r="C200" s="166" t="s">
        <v>256</v>
      </c>
      <c r="D200" s="166" t="s">
        <v>180</v>
      </c>
      <c r="E200" s="167" t="s">
        <v>257</v>
      </c>
      <c r="F200" s="249" t="s">
        <v>258</v>
      </c>
      <c r="G200" s="250"/>
      <c r="H200" s="250"/>
      <c r="I200" s="250"/>
      <c r="J200" s="168" t="s">
        <v>176</v>
      </c>
      <c r="K200" s="169">
        <v>47.423999999999999</v>
      </c>
      <c r="L200" s="251">
        <v>0</v>
      </c>
      <c r="M200" s="250"/>
      <c r="N200" s="252">
        <f>ROUND(L200*K200,3)</f>
        <v>0</v>
      </c>
      <c r="O200" s="234"/>
      <c r="P200" s="234"/>
      <c r="Q200" s="234"/>
      <c r="R200" s="115"/>
      <c r="T200" s="138" t="s">
        <v>3</v>
      </c>
      <c r="U200" s="42" t="s">
        <v>41</v>
      </c>
      <c r="V200" s="34"/>
      <c r="W200" s="139">
        <f>V200*K200</f>
        <v>0</v>
      </c>
      <c r="X200" s="139">
        <v>0.13500000000000001</v>
      </c>
      <c r="Y200" s="139">
        <f>X200*K200</f>
        <v>6.4022399999999999</v>
      </c>
      <c r="Z200" s="139">
        <v>0</v>
      </c>
      <c r="AA200" s="140">
        <f>Z200*K200</f>
        <v>0</v>
      </c>
      <c r="AR200" s="16" t="s">
        <v>184</v>
      </c>
      <c r="AT200" s="16" t="s">
        <v>180</v>
      </c>
      <c r="AU200" s="16" t="s">
        <v>108</v>
      </c>
      <c r="AY200" s="16" t="s">
        <v>123</v>
      </c>
      <c r="BE200" s="95">
        <f>IF(U200="základná",N200,0)</f>
        <v>0</v>
      </c>
      <c r="BF200" s="95">
        <f>IF(U200="znížená",N200,0)</f>
        <v>0</v>
      </c>
      <c r="BG200" s="95">
        <f>IF(U200="zákl. prenesená",N200,0)</f>
        <v>0</v>
      </c>
      <c r="BH200" s="95">
        <f>IF(U200="zníž. prenesená",N200,0)</f>
        <v>0</v>
      </c>
      <c r="BI200" s="95">
        <f>IF(U200="nulová",N200,0)</f>
        <v>0</v>
      </c>
      <c r="BJ200" s="16" t="s">
        <v>108</v>
      </c>
      <c r="BK200" s="141">
        <f>ROUND(L200*K200,3)</f>
        <v>0</v>
      </c>
      <c r="BL200" s="16" t="s">
        <v>129</v>
      </c>
      <c r="BM200" s="16" t="s">
        <v>259</v>
      </c>
    </row>
    <row r="201" spans="2:65" s="1" customFormat="1" ht="44.25" customHeight="1" x14ac:dyDescent="0.3">
      <c r="B201" s="114"/>
      <c r="C201" s="134" t="s">
        <v>260</v>
      </c>
      <c r="D201" s="134" t="s">
        <v>125</v>
      </c>
      <c r="E201" s="135" t="s">
        <v>261</v>
      </c>
      <c r="F201" s="233" t="s">
        <v>262</v>
      </c>
      <c r="G201" s="234"/>
      <c r="H201" s="234"/>
      <c r="I201" s="234"/>
      <c r="J201" s="136" t="s">
        <v>176</v>
      </c>
      <c r="K201" s="137">
        <v>69</v>
      </c>
      <c r="L201" s="235">
        <v>0</v>
      </c>
      <c r="M201" s="234"/>
      <c r="N201" s="236">
        <f>ROUND(L201*K201,3)</f>
        <v>0</v>
      </c>
      <c r="O201" s="234"/>
      <c r="P201" s="234"/>
      <c r="Q201" s="234"/>
      <c r="R201" s="115"/>
      <c r="T201" s="138" t="s">
        <v>3</v>
      </c>
      <c r="U201" s="42" t="s">
        <v>41</v>
      </c>
      <c r="V201" s="34"/>
      <c r="W201" s="139">
        <f>V201*K201</f>
        <v>0</v>
      </c>
      <c r="X201" s="139">
        <v>0.112</v>
      </c>
      <c r="Y201" s="139">
        <f>X201*K201</f>
        <v>7.7279999999999998</v>
      </c>
      <c r="Z201" s="139">
        <v>0</v>
      </c>
      <c r="AA201" s="140">
        <f>Z201*K201</f>
        <v>0</v>
      </c>
      <c r="AR201" s="16" t="s">
        <v>129</v>
      </c>
      <c r="AT201" s="16" t="s">
        <v>125</v>
      </c>
      <c r="AU201" s="16" t="s">
        <v>108</v>
      </c>
      <c r="AY201" s="16" t="s">
        <v>123</v>
      </c>
      <c r="BE201" s="95">
        <f>IF(U201="základná",N201,0)</f>
        <v>0</v>
      </c>
      <c r="BF201" s="95">
        <f>IF(U201="znížená",N201,0)</f>
        <v>0</v>
      </c>
      <c r="BG201" s="95">
        <f>IF(U201="zákl. prenesená",N201,0)</f>
        <v>0</v>
      </c>
      <c r="BH201" s="95">
        <f>IF(U201="zníž. prenesená",N201,0)</f>
        <v>0</v>
      </c>
      <c r="BI201" s="95">
        <f>IF(U201="nulová",N201,0)</f>
        <v>0</v>
      </c>
      <c r="BJ201" s="16" t="s">
        <v>108</v>
      </c>
      <c r="BK201" s="141">
        <f>ROUND(L201*K201,3)</f>
        <v>0</v>
      </c>
      <c r="BL201" s="16" t="s">
        <v>129</v>
      </c>
      <c r="BM201" s="16" t="s">
        <v>263</v>
      </c>
    </row>
    <row r="202" spans="2:65" s="11" customFormat="1" ht="22.5" customHeight="1" x14ac:dyDescent="0.3">
      <c r="B202" s="150"/>
      <c r="C202" s="151"/>
      <c r="D202" s="151"/>
      <c r="E202" s="152" t="s">
        <v>3</v>
      </c>
      <c r="F202" s="255" t="s">
        <v>264</v>
      </c>
      <c r="G202" s="245"/>
      <c r="H202" s="245"/>
      <c r="I202" s="245"/>
      <c r="J202" s="151"/>
      <c r="K202" s="153">
        <v>69</v>
      </c>
      <c r="L202" s="151"/>
      <c r="M202" s="151"/>
      <c r="N202" s="151"/>
      <c r="O202" s="151"/>
      <c r="P202" s="151"/>
      <c r="Q202" s="151"/>
      <c r="R202" s="154"/>
      <c r="T202" s="155"/>
      <c r="U202" s="151"/>
      <c r="V202" s="151"/>
      <c r="W202" s="151"/>
      <c r="X202" s="151"/>
      <c r="Y202" s="151"/>
      <c r="Z202" s="151"/>
      <c r="AA202" s="156"/>
      <c r="AT202" s="157" t="s">
        <v>132</v>
      </c>
      <c r="AU202" s="157" t="s">
        <v>108</v>
      </c>
      <c r="AV202" s="11" t="s">
        <v>108</v>
      </c>
      <c r="AW202" s="11" t="s">
        <v>30</v>
      </c>
      <c r="AX202" s="11" t="s">
        <v>74</v>
      </c>
      <c r="AY202" s="157" t="s">
        <v>123</v>
      </c>
    </row>
    <row r="203" spans="2:65" s="12" customFormat="1" ht="22.5" customHeight="1" x14ac:dyDescent="0.3">
      <c r="B203" s="158"/>
      <c r="C203" s="159"/>
      <c r="D203" s="159"/>
      <c r="E203" s="160" t="s">
        <v>3</v>
      </c>
      <c r="F203" s="246" t="s">
        <v>134</v>
      </c>
      <c r="G203" s="247"/>
      <c r="H203" s="247"/>
      <c r="I203" s="247"/>
      <c r="J203" s="159"/>
      <c r="K203" s="161">
        <v>69</v>
      </c>
      <c r="L203" s="159"/>
      <c r="M203" s="159"/>
      <c r="N203" s="159"/>
      <c r="O203" s="159"/>
      <c r="P203" s="159"/>
      <c r="Q203" s="159"/>
      <c r="R203" s="162"/>
      <c r="T203" s="163"/>
      <c r="U203" s="159"/>
      <c r="V203" s="159"/>
      <c r="W203" s="159"/>
      <c r="X203" s="159"/>
      <c r="Y203" s="159"/>
      <c r="Z203" s="159"/>
      <c r="AA203" s="164"/>
      <c r="AT203" s="165" t="s">
        <v>132</v>
      </c>
      <c r="AU203" s="165" t="s">
        <v>108</v>
      </c>
      <c r="AV203" s="12" t="s">
        <v>129</v>
      </c>
      <c r="AW203" s="12" t="s">
        <v>30</v>
      </c>
      <c r="AX203" s="12" t="s">
        <v>78</v>
      </c>
      <c r="AY203" s="165" t="s">
        <v>123</v>
      </c>
    </row>
    <row r="204" spans="2:65" s="1" customFormat="1" ht="22.5" customHeight="1" x14ac:dyDescent="0.3">
      <c r="B204" s="114"/>
      <c r="C204" s="166" t="s">
        <v>265</v>
      </c>
      <c r="D204" s="166" t="s">
        <v>180</v>
      </c>
      <c r="E204" s="167" t="s">
        <v>266</v>
      </c>
      <c r="F204" s="249" t="s">
        <v>267</v>
      </c>
      <c r="G204" s="250"/>
      <c r="H204" s="250"/>
      <c r="I204" s="250"/>
      <c r="J204" s="168" t="s">
        <v>176</v>
      </c>
      <c r="K204" s="169">
        <v>71.760000000000005</v>
      </c>
      <c r="L204" s="251">
        <v>0</v>
      </c>
      <c r="M204" s="250"/>
      <c r="N204" s="252">
        <f>ROUND(L204*K204,3)</f>
        <v>0</v>
      </c>
      <c r="O204" s="234"/>
      <c r="P204" s="234"/>
      <c r="Q204" s="234"/>
      <c r="R204" s="115"/>
      <c r="T204" s="138" t="s">
        <v>3</v>
      </c>
      <c r="U204" s="42" t="s">
        <v>41</v>
      </c>
      <c r="V204" s="34"/>
      <c r="W204" s="139">
        <f>V204*K204</f>
        <v>0</v>
      </c>
      <c r="X204" s="139">
        <v>0.18</v>
      </c>
      <c r="Y204" s="139">
        <f>X204*K204</f>
        <v>12.9168</v>
      </c>
      <c r="Z204" s="139">
        <v>0</v>
      </c>
      <c r="AA204" s="140">
        <f>Z204*K204</f>
        <v>0</v>
      </c>
      <c r="AR204" s="16" t="s">
        <v>184</v>
      </c>
      <c r="AT204" s="16" t="s">
        <v>180</v>
      </c>
      <c r="AU204" s="16" t="s">
        <v>108</v>
      </c>
      <c r="AY204" s="16" t="s">
        <v>123</v>
      </c>
      <c r="BE204" s="95">
        <f>IF(U204="základná",N204,0)</f>
        <v>0</v>
      </c>
      <c r="BF204" s="95">
        <f>IF(U204="znížená",N204,0)</f>
        <v>0</v>
      </c>
      <c r="BG204" s="95">
        <f>IF(U204="zákl. prenesená",N204,0)</f>
        <v>0</v>
      </c>
      <c r="BH204" s="95">
        <f>IF(U204="zníž. prenesená",N204,0)</f>
        <v>0</v>
      </c>
      <c r="BI204" s="95">
        <f>IF(U204="nulová",N204,0)</f>
        <v>0</v>
      </c>
      <c r="BJ204" s="16" t="s">
        <v>108</v>
      </c>
      <c r="BK204" s="141">
        <f>ROUND(L204*K204,3)</f>
        <v>0</v>
      </c>
      <c r="BL204" s="16" t="s">
        <v>129</v>
      </c>
      <c r="BM204" s="16" t="s">
        <v>268</v>
      </c>
    </row>
    <row r="205" spans="2:65" s="9" customFormat="1" ht="29.85" customHeight="1" x14ac:dyDescent="0.3">
      <c r="B205" s="123"/>
      <c r="C205" s="124"/>
      <c r="D205" s="133" t="s">
        <v>98</v>
      </c>
      <c r="E205" s="133"/>
      <c r="F205" s="133"/>
      <c r="G205" s="133"/>
      <c r="H205" s="133"/>
      <c r="I205" s="133"/>
      <c r="J205" s="133"/>
      <c r="K205" s="133"/>
      <c r="L205" s="133"/>
      <c r="M205" s="133"/>
      <c r="N205" s="253">
        <f>BK205</f>
        <v>0</v>
      </c>
      <c r="O205" s="254"/>
      <c r="P205" s="254"/>
      <c r="Q205" s="254"/>
      <c r="R205" s="126"/>
      <c r="T205" s="127"/>
      <c r="U205" s="124"/>
      <c r="V205" s="124"/>
      <c r="W205" s="128">
        <f>W206</f>
        <v>0</v>
      </c>
      <c r="X205" s="124"/>
      <c r="Y205" s="128">
        <f>Y206</f>
        <v>0</v>
      </c>
      <c r="Z205" s="124"/>
      <c r="AA205" s="129">
        <f>AA206</f>
        <v>0</v>
      </c>
      <c r="AR205" s="130" t="s">
        <v>78</v>
      </c>
      <c r="AT205" s="131" t="s">
        <v>73</v>
      </c>
      <c r="AU205" s="131" t="s">
        <v>78</v>
      </c>
      <c r="AY205" s="130" t="s">
        <v>123</v>
      </c>
      <c r="BK205" s="132">
        <f>BK206</f>
        <v>0</v>
      </c>
    </row>
    <row r="206" spans="2:65" s="1" customFormat="1" ht="44.25" customHeight="1" x14ac:dyDescent="0.3">
      <c r="B206" s="114"/>
      <c r="C206" s="134" t="s">
        <v>269</v>
      </c>
      <c r="D206" s="134" t="s">
        <v>125</v>
      </c>
      <c r="E206" s="135" t="s">
        <v>270</v>
      </c>
      <c r="F206" s="233" t="s">
        <v>271</v>
      </c>
      <c r="G206" s="234"/>
      <c r="H206" s="234"/>
      <c r="I206" s="234"/>
      <c r="J206" s="136" t="s">
        <v>272</v>
      </c>
      <c r="K206" s="137">
        <v>194.541</v>
      </c>
      <c r="L206" s="235">
        <v>0</v>
      </c>
      <c r="M206" s="234"/>
      <c r="N206" s="236">
        <f>ROUND(L206*K206,3)</f>
        <v>0</v>
      </c>
      <c r="O206" s="234"/>
      <c r="P206" s="234"/>
      <c r="Q206" s="234"/>
      <c r="R206" s="115"/>
      <c r="T206" s="138" t="s">
        <v>3</v>
      </c>
      <c r="U206" s="42" t="s">
        <v>41</v>
      </c>
      <c r="V206" s="34"/>
      <c r="W206" s="139">
        <f>V206*K206</f>
        <v>0</v>
      </c>
      <c r="X206" s="139">
        <v>0</v>
      </c>
      <c r="Y206" s="139">
        <f>X206*K206</f>
        <v>0</v>
      </c>
      <c r="Z206" s="139">
        <v>0</v>
      </c>
      <c r="AA206" s="140">
        <f>Z206*K206</f>
        <v>0</v>
      </c>
      <c r="AR206" s="16" t="s">
        <v>129</v>
      </c>
      <c r="AT206" s="16" t="s">
        <v>125</v>
      </c>
      <c r="AU206" s="16" t="s">
        <v>108</v>
      </c>
      <c r="AY206" s="16" t="s">
        <v>123</v>
      </c>
      <c r="BE206" s="95">
        <f>IF(U206="základná",N206,0)</f>
        <v>0</v>
      </c>
      <c r="BF206" s="95">
        <f>IF(U206="znížená",N206,0)</f>
        <v>0</v>
      </c>
      <c r="BG206" s="95">
        <f>IF(U206="zákl. prenesená",N206,0)</f>
        <v>0</v>
      </c>
      <c r="BH206" s="95">
        <f>IF(U206="zníž. prenesená",N206,0)</f>
        <v>0</v>
      </c>
      <c r="BI206" s="95">
        <f>IF(U206="nulová",N206,0)</f>
        <v>0</v>
      </c>
      <c r="BJ206" s="16" t="s">
        <v>108</v>
      </c>
      <c r="BK206" s="141">
        <f>ROUND(L206*K206,3)</f>
        <v>0</v>
      </c>
      <c r="BL206" s="16" t="s">
        <v>129</v>
      </c>
      <c r="BM206" s="16" t="s">
        <v>273</v>
      </c>
    </row>
    <row r="207" spans="2:65" s="9" customFormat="1" ht="37.35" customHeight="1" x14ac:dyDescent="0.35">
      <c r="B207" s="123"/>
      <c r="C207" s="124"/>
      <c r="D207" s="125" t="s">
        <v>99</v>
      </c>
      <c r="E207" s="125"/>
      <c r="F207" s="125"/>
      <c r="G207" s="125"/>
      <c r="H207" s="125"/>
      <c r="I207" s="125"/>
      <c r="J207" s="125"/>
      <c r="K207" s="125"/>
      <c r="L207" s="125"/>
      <c r="M207" s="125"/>
      <c r="N207" s="256">
        <f>BK207</f>
        <v>0</v>
      </c>
      <c r="O207" s="257"/>
      <c r="P207" s="257"/>
      <c r="Q207" s="257"/>
      <c r="R207" s="126"/>
      <c r="T207" s="127"/>
      <c r="U207" s="124"/>
      <c r="V207" s="124"/>
      <c r="W207" s="128">
        <f>W208+W247+W252+W257</f>
        <v>0</v>
      </c>
      <c r="X207" s="124"/>
      <c r="Y207" s="128">
        <f>Y208+Y247+Y252+Y257</f>
        <v>0.78115470000000009</v>
      </c>
      <c r="Z207" s="124"/>
      <c r="AA207" s="129">
        <f>AA208+AA247+AA252+AA257</f>
        <v>0</v>
      </c>
      <c r="AR207" s="130" t="s">
        <v>108</v>
      </c>
      <c r="AT207" s="131" t="s">
        <v>73</v>
      </c>
      <c r="AU207" s="131" t="s">
        <v>74</v>
      </c>
      <c r="AY207" s="130" t="s">
        <v>123</v>
      </c>
      <c r="BK207" s="132">
        <f>BK208+BK247+BK252+BK257</f>
        <v>0</v>
      </c>
    </row>
    <row r="208" spans="2:65" s="9" customFormat="1" ht="19.899999999999999" customHeight="1" x14ac:dyDescent="0.3">
      <c r="B208" s="123"/>
      <c r="C208" s="124"/>
      <c r="D208" s="133" t="s">
        <v>100</v>
      </c>
      <c r="E208" s="133"/>
      <c r="F208" s="133"/>
      <c r="G208" s="133"/>
      <c r="H208" s="133"/>
      <c r="I208" s="133"/>
      <c r="J208" s="133"/>
      <c r="K208" s="133"/>
      <c r="L208" s="133"/>
      <c r="M208" s="133"/>
      <c r="N208" s="242">
        <f>BK208</f>
        <v>0</v>
      </c>
      <c r="O208" s="243"/>
      <c r="P208" s="243"/>
      <c r="Q208" s="243"/>
      <c r="R208" s="126"/>
      <c r="T208" s="127"/>
      <c r="U208" s="124"/>
      <c r="V208" s="124"/>
      <c r="W208" s="128">
        <f>SUM(W209:W246)</f>
        <v>0</v>
      </c>
      <c r="X208" s="124"/>
      <c r="Y208" s="128">
        <f>SUM(Y209:Y246)</f>
        <v>0.50148900000000007</v>
      </c>
      <c r="Z208" s="124"/>
      <c r="AA208" s="129">
        <f>SUM(AA209:AA246)</f>
        <v>0</v>
      </c>
      <c r="AR208" s="130" t="s">
        <v>108</v>
      </c>
      <c r="AT208" s="131" t="s">
        <v>73</v>
      </c>
      <c r="AU208" s="131" t="s">
        <v>78</v>
      </c>
      <c r="AY208" s="130" t="s">
        <v>123</v>
      </c>
      <c r="BK208" s="132">
        <f>SUM(BK209:BK246)</f>
        <v>0</v>
      </c>
    </row>
    <row r="209" spans="2:65" s="1" customFormat="1" ht="31.5" customHeight="1" x14ac:dyDescent="0.3">
      <c r="B209" s="114"/>
      <c r="C209" s="134" t="s">
        <v>274</v>
      </c>
      <c r="D209" s="134" t="s">
        <v>125</v>
      </c>
      <c r="E209" s="135" t="s">
        <v>275</v>
      </c>
      <c r="F209" s="233" t="s">
        <v>276</v>
      </c>
      <c r="G209" s="234"/>
      <c r="H209" s="234"/>
      <c r="I209" s="234"/>
      <c r="J209" s="136" t="s">
        <v>176</v>
      </c>
      <c r="K209" s="137">
        <v>12</v>
      </c>
      <c r="L209" s="235">
        <v>0</v>
      </c>
      <c r="M209" s="234"/>
      <c r="N209" s="236">
        <f>ROUND(L209*K209,3)</f>
        <v>0</v>
      </c>
      <c r="O209" s="234"/>
      <c r="P209" s="234"/>
      <c r="Q209" s="234"/>
      <c r="R209" s="115"/>
      <c r="T209" s="138" t="s">
        <v>3</v>
      </c>
      <c r="U209" s="42" t="s">
        <v>41</v>
      </c>
      <c r="V209" s="34"/>
      <c r="W209" s="139">
        <f>V209*K209</f>
        <v>0</v>
      </c>
      <c r="X209" s="139">
        <v>0</v>
      </c>
      <c r="Y209" s="139">
        <f>X209*K209</f>
        <v>0</v>
      </c>
      <c r="Z209" s="139">
        <v>0</v>
      </c>
      <c r="AA209" s="140">
        <f>Z209*K209</f>
        <v>0</v>
      </c>
      <c r="AR209" s="16" t="s">
        <v>244</v>
      </c>
      <c r="AT209" s="16" t="s">
        <v>125</v>
      </c>
      <c r="AU209" s="16" t="s">
        <v>108</v>
      </c>
      <c r="AY209" s="16" t="s">
        <v>123</v>
      </c>
      <c r="BE209" s="95">
        <f>IF(U209="základná",N209,0)</f>
        <v>0</v>
      </c>
      <c r="BF209" s="95">
        <f>IF(U209="znížená",N209,0)</f>
        <v>0</v>
      </c>
      <c r="BG209" s="95">
        <f>IF(U209="zákl. prenesená",N209,0)</f>
        <v>0</v>
      </c>
      <c r="BH209" s="95">
        <f>IF(U209="zníž. prenesená",N209,0)</f>
        <v>0</v>
      </c>
      <c r="BI209" s="95">
        <f>IF(U209="nulová",N209,0)</f>
        <v>0</v>
      </c>
      <c r="BJ209" s="16" t="s">
        <v>108</v>
      </c>
      <c r="BK209" s="141">
        <f>ROUND(L209*K209,3)</f>
        <v>0</v>
      </c>
      <c r="BL209" s="16" t="s">
        <v>244</v>
      </c>
      <c r="BM209" s="16" t="s">
        <v>277</v>
      </c>
    </row>
    <row r="210" spans="2:65" s="11" customFormat="1" ht="22.5" customHeight="1" x14ac:dyDescent="0.3">
      <c r="B210" s="150"/>
      <c r="C210" s="151"/>
      <c r="D210" s="151"/>
      <c r="E210" s="152" t="s">
        <v>3</v>
      </c>
      <c r="F210" s="255" t="s">
        <v>278</v>
      </c>
      <c r="G210" s="245"/>
      <c r="H210" s="245"/>
      <c r="I210" s="245"/>
      <c r="J210" s="151"/>
      <c r="K210" s="153">
        <v>12</v>
      </c>
      <c r="L210" s="151"/>
      <c r="M210" s="151"/>
      <c r="N210" s="151"/>
      <c r="O210" s="151"/>
      <c r="P210" s="151"/>
      <c r="Q210" s="151"/>
      <c r="R210" s="154"/>
      <c r="T210" s="155"/>
      <c r="U210" s="151"/>
      <c r="V210" s="151"/>
      <c r="W210" s="151"/>
      <c r="X210" s="151"/>
      <c r="Y210" s="151"/>
      <c r="Z210" s="151"/>
      <c r="AA210" s="156"/>
      <c r="AT210" s="157" t="s">
        <v>132</v>
      </c>
      <c r="AU210" s="157" t="s">
        <v>108</v>
      </c>
      <c r="AV210" s="11" t="s">
        <v>108</v>
      </c>
      <c r="AW210" s="11" t="s">
        <v>30</v>
      </c>
      <c r="AX210" s="11" t="s">
        <v>74</v>
      </c>
      <c r="AY210" s="157" t="s">
        <v>123</v>
      </c>
    </row>
    <row r="211" spans="2:65" s="12" customFormat="1" ht="22.5" customHeight="1" x14ac:dyDescent="0.3">
      <c r="B211" s="158"/>
      <c r="C211" s="159"/>
      <c r="D211" s="159"/>
      <c r="E211" s="160" t="s">
        <v>3</v>
      </c>
      <c r="F211" s="246" t="s">
        <v>134</v>
      </c>
      <c r="G211" s="247"/>
      <c r="H211" s="247"/>
      <c r="I211" s="247"/>
      <c r="J211" s="159"/>
      <c r="K211" s="161">
        <v>12</v>
      </c>
      <c r="L211" s="159"/>
      <c r="M211" s="159"/>
      <c r="N211" s="159"/>
      <c r="O211" s="159"/>
      <c r="P211" s="159"/>
      <c r="Q211" s="159"/>
      <c r="R211" s="162"/>
      <c r="T211" s="163"/>
      <c r="U211" s="159"/>
      <c r="V211" s="159"/>
      <c r="W211" s="159"/>
      <c r="X211" s="159"/>
      <c r="Y211" s="159"/>
      <c r="Z211" s="159"/>
      <c r="AA211" s="164"/>
      <c r="AT211" s="165" t="s">
        <v>132</v>
      </c>
      <c r="AU211" s="165" t="s">
        <v>108</v>
      </c>
      <c r="AV211" s="12" t="s">
        <v>129</v>
      </c>
      <c r="AW211" s="12" t="s">
        <v>30</v>
      </c>
      <c r="AX211" s="12" t="s">
        <v>78</v>
      </c>
      <c r="AY211" s="165" t="s">
        <v>123</v>
      </c>
    </row>
    <row r="212" spans="2:65" s="1" customFormat="1" ht="31.5" customHeight="1" x14ac:dyDescent="0.3">
      <c r="B212" s="114"/>
      <c r="C212" s="134" t="s">
        <v>279</v>
      </c>
      <c r="D212" s="134" t="s">
        <v>125</v>
      </c>
      <c r="E212" s="135" t="s">
        <v>280</v>
      </c>
      <c r="F212" s="233" t="s">
        <v>281</v>
      </c>
      <c r="G212" s="234"/>
      <c r="H212" s="234"/>
      <c r="I212" s="234"/>
      <c r="J212" s="136" t="s">
        <v>282</v>
      </c>
      <c r="K212" s="137">
        <v>85.9</v>
      </c>
      <c r="L212" s="235">
        <v>0</v>
      </c>
      <c r="M212" s="234"/>
      <c r="N212" s="236">
        <f>ROUND(L212*K212,3)</f>
        <v>0</v>
      </c>
      <c r="O212" s="234"/>
      <c r="P212" s="234"/>
      <c r="Q212" s="234"/>
      <c r="R212" s="115"/>
      <c r="T212" s="138" t="s">
        <v>3</v>
      </c>
      <c r="U212" s="42" t="s">
        <v>41</v>
      </c>
      <c r="V212" s="34"/>
      <c r="W212" s="139">
        <f>V212*K212</f>
        <v>0</v>
      </c>
      <c r="X212" s="139">
        <v>2.1000000000000001E-4</v>
      </c>
      <c r="Y212" s="139">
        <f>X212*K212</f>
        <v>1.8039000000000003E-2</v>
      </c>
      <c r="Z212" s="139">
        <v>0</v>
      </c>
      <c r="AA212" s="140">
        <f>Z212*K212</f>
        <v>0</v>
      </c>
      <c r="AR212" s="16" t="s">
        <v>244</v>
      </c>
      <c r="AT212" s="16" t="s">
        <v>125</v>
      </c>
      <c r="AU212" s="16" t="s">
        <v>108</v>
      </c>
      <c r="AY212" s="16" t="s">
        <v>123</v>
      </c>
      <c r="BE212" s="95">
        <f>IF(U212="základná",N212,0)</f>
        <v>0</v>
      </c>
      <c r="BF212" s="95">
        <f>IF(U212="znížená",N212,0)</f>
        <v>0</v>
      </c>
      <c r="BG212" s="95">
        <f>IF(U212="zákl. prenesená",N212,0)</f>
        <v>0</v>
      </c>
      <c r="BH212" s="95">
        <f>IF(U212="zníž. prenesená",N212,0)</f>
        <v>0</v>
      </c>
      <c r="BI212" s="95">
        <f>IF(U212="nulová",N212,0)</f>
        <v>0</v>
      </c>
      <c r="BJ212" s="16" t="s">
        <v>108</v>
      </c>
      <c r="BK212" s="141">
        <f>ROUND(L212*K212,3)</f>
        <v>0</v>
      </c>
      <c r="BL212" s="16" t="s">
        <v>244</v>
      </c>
      <c r="BM212" s="16" t="s">
        <v>283</v>
      </c>
    </row>
    <row r="213" spans="2:65" s="10" customFormat="1" ht="22.5" customHeight="1" x14ac:dyDescent="0.3">
      <c r="B213" s="142"/>
      <c r="C213" s="143"/>
      <c r="D213" s="143"/>
      <c r="E213" s="144" t="s">
        <v>3</v>
      </c>
      <c r="F213" s="237" t="s">
        <v>284</v>
      </c>
      <c r="G213" s="238"/>
      <c r="H213" s="238"/>
      <c r="I213" s="238"/>
      <c r="J213" s="143"/>
      <c r="K213" s="145" t="s">
        <v>3</v>
      </c>
      <c r="L213" s="143"/>
      <c r="M213" s="143"/>
      <c r="N213" s="143"/>
      <c r="O213" s="143"/>
      <c r="P213" s="143"/>
      <c r="Q213" s="143"/>
      <c r="R213" s="146"/>
      <c r="T213" s="147"/>
      <c r="U213" s="143"/>
      <c r="V213" s="143"/>
      <c r="W213" s="143"/>
      <c r="X213" s="143"/>
      <c r="Y213" s="143"/>
      <c r="Z213" s="143"/>
      <c r="AA213" s="148"/>
      <c r="AT213" s="149" t="s">
        <v>132</v>
      </c>
      <c r="AU213" s="149" t="s">
        <v>108</v>
      </c>
      <c r="AV213" s="10" t="s">
        <v>78</v>
      </c>
      <c r="AW213" s="10" t="s">
        <v>30</v>
      </c>
      <c r="AX213" s="10" t="s">
        <v>74</v>
      </c>
      <c r="AY213" s="149" t="s">
        <v>123</v>
      </c>
    </row>
    <row r="214" spans="2:65" s="11" customFormat="1" ht="22.5" customHeight="1" x14ac:dyDescent="0.3">
      <c r="B214" s="150"/>
      <c r="C214" s="151"/>
      <c r="D214" s="151"/>
      <c r="E214" s="152" t="s">
        <v>3</v>
      </c>
      <c r="F214" s="244" t="s">
        <v>285</v>
      </c>
      <c r="G214" s="245"/>
      <c r="H214" s="245"/>
      <c r="I214" s="245"/>
      <c r="J214" s="151"/>
      <c r="K214" s="153">
        <v>8.8000000000000007</v>
      </c>
      <c r="L214" s="151"/>
      <c r="M214" s="151"/>
      <c r="N214" s="151"/>
      <c r="O214" s="151"/>
      <c r="P214" s="151"/>
      <c r="Q214" s="151"/>
      <c r="R214" s="154"/>
      <c r="T214" s="155"/>
      <c r="U214" s="151"/>
      <c r="V214" s="151"/>
      <c r="W214" s="151"/>
      <c r="X214" s="151"/>
      <c r="Y214" s="151"/>
      <c r="Z214" s="151"/>
      <c r="AA214" s="156"/>
      <c r="AT214" s="157" t="s">
        <v>132</v>
      </c>
      <c r="AU214" s="157" t="s">
        <v>108</v>
      </c>
      <c r="AV214" s="11" t="s">
        <v>108</v>
      </c>
      <c r="AW214" s="11" t="s">
        <v>30</v>
      </c>
      <c r="AX214" s="11" t="s">
        <v>74</v>
      </c>
      <c r="AY214" s="157" t="s">
        <v>123</v>
      </c>
    </row>
    <row r="215" spans="2:65" s="11" customFormat="1" ht="22.5" customHeight="1" x14ac:dyDescent="0.3">
      <c r="B215" s="150"/>
      <c r="C215" s="151"/>
      <c r="D215" s="151"/>
      <c r="E215" s="152" t="s">
        <v>3</v>
      </c>
      <c r="F215" s="244" t="s">
        <v>286</v>
      </c>
      <c r="G215" s="245"/>
      <c r="H215" s="245"/>
      <c r="I215" s="245"/>
      <c r="J215" s="151"/>
      <c r="K215" s="153">
        <v>3.3</v>
      </c>
      <c r="L215" s="151"/>
      <c r="M215" s="151"/>
      <c r="N215" s="151"/>
      <c r="O215" s="151"/>
      <c r="P215" s="151"/>
      <c r="Q215" s="151"/>
      <c r="R215" s="154"/>
      <c r="T215" s="155"/>
      <c r="U215" s="151"/>
      <c r="V215" s="151"/>
      <c r="W215" s="151"/>
      <c r="X215" s="151"/>
      <c r="Y215" s="151"/>
      <c r="Z215" s="151"/>
      <c r="AA215" s="156"/>
      <c r="AT215" s="157" t="s">
        <v>132</v>
      </c>
      <c r="AU215" s="157" t="s">
        <v>108</v>
      </c>
      <c r="AV215" s="11" t="s">
        <v>108</v>
      </c>
      <c r="AW215" s="11" t="s">
        <v>30</v>
      </c>
      <c r="AX215" s="11" t="s">
        <v>74</v>
      </c>
      <c r="AY215" s="157" t="s">
        <v>123</v>
      </c>
    </row>
    <row r="216" spans="2:65" s="11" customFormat="1" ht="22.5" customHeight="1" x14ac:dyDescent="0.3">
      <c r="B216" s="150"/>
      <c r="C216" s="151"/>
      <c r="D216" s="151"/>
      <c r="E216" s="152" t="s">
        <v>3</v>
      </c>
      <c r="F216" s="244" t="s">
        <v>287</v>
      </c>
      <c r="G216" s="245"/>
      <c r="H216" s="245"/>
      <c r="I216" s="245"/>
      <c r="J216" s="151"/>
      <c r="K216" s="153">
        <v>8.4</v>
      </c>
      <c r="L216" s="151"/>
      <c r="M216" s="151"/>
      <c r="N216" s="151"/>
      <c r="O216" s="151"/>
      <c r="P216" s="151"/>
      <c r="Q216" s="151"/>
      <c r="R216" s="154"/>
      <c r="T216" s="155"/>
      <c r="U216" s="151"/>
      <c r="V216" s="151"/>
      <c r="W216" s="151"/>
      <c r="X216" s="151"/>
      <c r="Y216" s="151"/>
      <c r="Z216" s="151"/>
      <c r="AA216" s="156"/>
      <c r="AT216" s="157" t="s">
        <v>132</v>
      </c>
      <c r="AU216" s="157" t="s">
        <v>108</v>
      </c>
      <c r="AV216" s="11" t="s">
        <v>108</v>
      </c>
      <c r="AW216" s="11" t="s">
        <v>30</v>
      </c>
      <c r="AX216" s="11" t="s">
        <v>74</v>
      </c>
      <c r="AY216" s="157" t="s">
        <v>123</v>
      </c>
    </row>
    <row r="217" spans="2:65" s="11" customFormat="1" ht="22.5" customHeight="1" x14ac:dyDescent="0.3">
      <c r="B217" s="150"/>
      <c r="C217" s="151"/>
      <c r="D217" s="151"/>
      <c r="E217" s="152" t="s">
        <v>3</v>
      </c>
      <c r="F217" s="244" t="s">
        <v>288</v>
      </c>
      <c r="G217" s="245"/>
      <c r="H217" s="245"/>
      <c r="I217" s="245"/>
      <c r="J217" s="151"/>
      <c r="K217" s="153">
        <v>1.2</v>
      </c>
      <c r="L217" s="151"/>
      <c r="M217" s="151"/>
      <c r="N217" s="151"/>
      <c r="O217" s="151"/>
      <c r="P217" s="151"/>
      <c r="Q217" s="151"/>
      <c r="R217" s="154"/>
      <c r="T217" s="155"/>
      <c r="U217" s="151"/>
      <c r="V217" s="151"/>
      <c r="W217" s="151"/>
      <c r="X217" s="151"/>
      <c r="Y217" s="151"/>
      <c r="Z217" s="151"/>
      <c r="AA217" s="156"/>
      <c r="AT217" s="157" t="s">
        <v>132</v>
      </c>
      <c r="AU217" s="157" t="s">
        <v>108</v>
      </c>
      <c r="AV217" s="11" t="s">
        <v>108</v>
      </c>
      <c r="AW217" s="11" t="s">
        <v>30</v>
      </c>
      <c r="AX217" s="11" t="s">
        <v>74</v>
      </c>
      <c r="AY217" s="157" t="s">
        <v>123</v>
      </c>
    </row>
    <row r="218" spans="2:65" s="10" customFormat="1" ht="22.5" customHeight="1" x14ac:dyDescent="0.3">
      <c r="B218" s="142"/>
      <c r="C218" s="143"/>
      <c r="D218" s="143"/>
      <c r="E218" s="144" t="s">
        <v>3</v>
      </c>
      <c r="F218" s="248" t="s">
        <v>289</v>
      </c>
      <c r="G218" s="238"/>
      <c r="H218" s="238"/>
      <c r="I218" s="238"/>
      <c r="J218" s="143"/>
      <c r="K218" s="145" t="s">
        <v>3</v>
      </c>
      <c r="L218" s="143"/>
      <c r="M218" s="143"/>
      <c r="N218" s="143"/>
      <c r="O218" s="143"/>
      <c r="P218" s="143"/>
      <c r="Q218" s="143"/>
      <c r="R218" s="146"/>
      <c r="T218" s="147"/>
      <c r="U218" s="143"/>
      <c r="V218" s="143"/>
      <c r="W218" s="143"/>
      <c r="X218" s="143"/>
      <c r="Y218" s="143"/>
      <c r="Z218" s="143"/>
      <c r="AA218" s="148"/>
      <c r="AT218" s="149" t="s">
        <v>132</v>
      </c>
      <c r="AU218" s="149" t="s">
        <v>108</v>
      </c>
      <c r="AV218" s="10" t="s">
        <v>78</v>
      </c>
      <c r="AW218" s="10" t="s">
        <v>30</v>
      </c>
      <c r="AX218" s="10" t="s">
        <v>74</v>
      </c>
      <c r="AY218" s="149" t="s">
        <v>123</v>
      </c>
    </row>
    <row r="219" spans="2:65" s="11" customFormat="1" ht="22.5" customHeight="1" x14ac:dyDescent="0.3">
      <c r="B219" s="150"/>
      <c r="C219" s="151"/>
      <c r="D219" s="151"/>
      <c r="E219" s="152" t="s">
        <v>3</v>
      </c>
      <c r="F219" s="244" t="s">
        <v>290</v>
      </c>
      <c r="G219" s="245"/>
      <c r="H219" s="245"/>
      <c r="I219" s="245"/>
      <c r="J219" s="151"/>
      <c r="K219" s="153">
        <v>15</v>
      </c>
      <c r="L219" s="151"/>
      <c r="M219" s="151"/>
      <c r="N219" s="151"/>
      <c r="O219" s="151"/>
      <c r="P219" s="151"/>
      <c r="Q219" s="151"/>
      <c r="R219" s="154"/>
      <c r="T219" s="155"/>
      <c r="U219" s="151"/>
      <c r="V219" s="151"/>
      <c r="W219" s="151"/>
      <c r="X219" s="151"/>
      <c r="Y219" s="151"/>
      <c r="Z219" s="151"/>
      <c r="AA219" s="156"/>
      <c r="AT219" s="157" t="s">
        <v>132</v>
      </c>
      <c r="AU219" s="157" t="s">
        <v>108</v>
      </c>
      <c r="AV219" s="11" t="s">
        <v>108</v>
      </c>
      <c r="AW219" s="11" t="s">
        <v>30</v>
      </c>
      <c r="AX219" s="11" t="s">
        <v>74</v>
      </c>
      <c r="AY219" s="157" t="s">
        <v>123</v>
      </c>
    </row>
    <row r="220" spans="2:65" s="10" customFormat="1" ht="22.5" customHeight="1" x14ac:dyDescent="0.3">
      <c r="B220" s="142"/>
      <c r="C220" s="143"/>
      <c r="D220" s="143"/>
      <c r="E220" s="144" t="s">
        <v>3</v>
      </c>
      <c r="F220" s="248" t="s">
        <v>291</v>
      </c>
      <c r="G220" s="238"/>
      <c r="H220" s="238"/>
      <c r="I220" s="238"/>
      <c r="J220" s="143"/>
      <c r="K220" s="145" t="s">
        <v>3</v>
      </c>
      <c r="L220" s="143"/>
      <c r="M220" s="143"/>
      <c r="N220" s="143"/>
      <c r="O220" s="143"/>
      <c r="P220" s="143"/>
      <c r="Q220" s="143"/>
      <c r="R220" s="146"/>
      <c r="T220" s="147"/>
      <c r="U220" s="143"/>
      <c r="V220" s="143"/>
      <c r="W220" s="143"/>
      <c r="X220" s="143"/>
      <c r="Y220" s="143"/>
      <c r="Z220" s="143"/>
      <c r="AA220" s="148"/>
      <c r="AT220" s="149" t="s">
        <v>132</v>
      </c>
      <c r="AU220" s="149" t="s">
        <v>108</v>
      </c>
      <c r="AV220" s="10" t="s">
        <v>78</v>
      </c>
      <c r="AW220" s="10" t="s">
        <v>30</v>
      </c>
      <c r="AX220" s="10" t="s">
        <v>74</v>
      </c>
      <c r="AY220" s="149" t="s">
        <v>123</v>
      </c>
    </row>
    <row r="221" spans="2:65" s="11" customFormat="1" ht="22.5" customHeight="1" x14ac:dyDescent="0.3">
      <c r="B221" s="150"/>
      <c r="C221" s="151"/>
      <c r="D221" s="151"/>
      <c r="E221" s="152" t="s">
        <v>3</v>
      </c>
      <c r="F221" s="244" t="s">
        <v>292</v>
      </c>
      <c r="G221" s="245"/>
      <c r="H221" s="245"/>
      <c r="I221" s="245"/>
      <c r="J221" s="151"/>
      <c r="K221" s="153">
        <v>16.8</v>
      </c>
      <c r="L221" s="151"/>
      <c r="M221" s="151"/>
      <c r="N221" s="151"/>
      <c r="O221" s="151"/>
      <c r="P221" s="151"/>
      <c r="Q221" s="151"/>
      <c r="R221" s="154"/>
      <c r="T221" s="155"/>
      <c r="U221" s="151"/>
      <c r="V221" s="151"/>
      <c r="W221" s="151"/>
      <c r="X221" s="151"/>
      <c r="Y221" s="151"/>
      <c r="Z221" s="151"/>
      <c r="AA221" s="156"/>
      <c r="AT221" s="157" t="s">
        <v>132</v>
      </c>
      <c r="AU221" s="157" t="s">
        <v>108</v>
      </c>
      <c r="AV221" s="11" t="s">
        <v>108</v>
      </c>
      <c r="AW221" s="11" t="s">
        <v>30</v>
      </c>
      <c r="AX221" s="11" t="s">
        <v>74</v>
      </c>
      <c r="AY221" s="157" t="s">
        <v>123</v>
      </c>
    </row>
    <row r="222" spans="2:65" s="11" customFormat="1" ht="22.5" customHeight="1" x14ac:dyDescent="0.3">
      <c r="B222" s="150"/>
      <c r="C222" s="151"/>
      <c r="D222" s="151"/>
      <c r="E222" s="152" t="s">
        <v>3</v>
      </c>
      <c r="F222" s="244" t="s">
        <v>293</v>
      </c>
      <c r="G222" s="245"/>
      <c r="H222" s="245"/>
      <c r="I222" s="245"/>
      <c r="J222" s="151"/>
      <c r="K222" s="153">
        <v>2.4</v>
      </c>
      <c r="L222" s="151"/>
      <c r="M222" s="151"/>
      <c r="N222" s="151"/>
      <c r="O222" s="151"/>
      <c r="P222" s="151"/>
      <c r="Q222" s="151"/>
      <c r="R222" s="154"/>
      <c r="T222" s="155"/>
      <c r="U222" s="151"/>
      <c r="V222" s="151"/>
      <c r="W222" s="151"/>
      <c r="X222" s="151"/>
      <c r="Y222" s="151"/>
      <c r="Z222" s="151"/>
      <c r="AA222" s="156"/>
      <c r="AT222" s="157" t="s">
        <v>132</v>
      </c>
      <c r="AU222" s="157" t="s">
        <v>108</v>
      </c>
      <c r="AV222" s="11" t="s">
        <v>108</v>
      </c>
      <c r="AW222" s="11" t="s">
        <v>30</v>
      </c>
      <c r="AX222" s="11" t="s">
        <v>74</v>
      </c>
      <c r="AY222" s="157" t="s">
        <v>123</v>
      </c>
    </row>
    <row r="223" spans="2:65" s="10" customFormat="1" ht="22.5" customHeight="1" x14ac:dyDescent="0.3">
      <c r="B223" s="142"/>
      <c r="C223" s="143"/>
      <c r="D223" s="143"/>
      <c r="E223" s="144" t="s">
        <v>3</v>
      </c>
      <c r="F223" s="248" t="s">
        <v>294</v>
      </c>
      <c r="G223" s="238"/>
      <c r="H223" s="238"/>
      <c r="I223" s="238"/>
      <c r="J223" s="143"/>
      <c r="K223" s="145" t="s">
        <v>3</v>
      </c>
      <c r="L223" s="143"/>
      <c r="M223" s="143"/>
      <c r="N223" s="143"/>
      <c r="O223" s="143"/>
      <c r="P223" s="143"/>
      <c r="Q223" s="143"/>
      <c r="R223" s="146"/>
      <c r="T223" s="147"/>
      <c r="U223" s="143"/>
      <c r="V223" s="143"/>
      <c r="W223" s="143"/>
      <c r="X223" s="143"/>
      <c r="Y223" s="143"/>
      <c r="Z223" s="143"/>
      <c r="AA223" s="148"/>
      <c r="AT223" s="149" t="s">
        <v>132</v>
      </c>
      <c r="AU223" s="149" t="s">
        <v>108</v>
      </c>
      <c r="AV223" s="10" t="s">
        <v>78</v>
      </c>
      <c r="AW223" s="10" t="s">
        <v>30</v>
      </c>
      <c r="AX223" s="10" t="s">
        <v>74</v>
      </c>
      <c r="AY223" s="149" t="s">
        <v>123</v>
      </c>
    </row>
    <row r="224" spans="2:65" s="11" customFormat="1" ht="22.5" customHeight="1" x14ac:dyDescent="0.3">
      <c r="B224" s="150"/>
      <c r="C224" s="151"/>
      <c r="D224" s="151"/>
      <c r="E224" s="152" t="s">
        <v>3</v>
      </c>
      <c r="F224" s="244" t="s">
        <v>295</v>
      </c>
      <c r="G224" s="245"/>
      <c r="H224" s="245"/>
      <c r="I224" s="245"/>
      <c r="J224" s="151"/>
      <c r="K224" s="153">
        <v>4.5999999999999996</v>
      </c>
      <c r="L224" s="151"/>
      <c r="M224" s="151"/>
      <c r="N224" s="151"/>
      <c r="O224" s="151"/>
      <c r="P224" s="151"/>
      <c r="Q224" s="151"/>
      <c r="R224" s="154"/>
      <c r="T224" s="155"/>
      <c r="U224" s="151"/>
      <c r="V224" s="151"/>
      <c r="W224" s="151"/>
      <c r="X224" s="151"/>
      <c r="Y224" s="151"/>
      <c r="Z224" s="151"/>
      <c r="AA224" s="156"/>
      <c r="AT224" s="157" t="s">
        <v>132</v>
      </c>
      <c r="AU224" s="157" t="s">
        <v>108</v>
      </c>
      <c r="AV224" s="11" t="s">
        <v>108</v>
      </c>
      <c r="AW224" s="11" t="s">
        <v>30</v>
      </c>
      <c r="AX224" s="11" t="s">
        <v>74</v>
      </c>
      <c r="AY224" s="157" t="s">
        <v>123</v>
      </c>
    </row>
    <row r="225" spans="2:65" s="11" customFormat="1" ht="22.5" customHeight="1" x14ac:dyDescent="0.3">
      <c r="B225" s="150"/>
      <c r="C225" s="151"/>
      <c r="D225" s="151"/>
      <c r="E225" s="152" t="s">
        <v>3</v>
      </c>
      <c r="F225" s="244" t="s">
        <v>296</v>
      </c>
      <c r="G225" s="245"/>
      <c r="H225" s="245"/>
      <c r="I225" s="245"/>
      <c r="J225" s="151"/>
      <c r="K225" s="153">
        <v>6.2</v>
      </c>
      <c r="L225" s="151"/>
      <c r="M225" s="151"/>
      <c r="N225" s="151"/>
      <c r="O225" s="151"/>
      <c r="P225" s="151"/>
      <c r="Q225" s="151"/>
      <c r="R225" s="154"/>
      <c r="T225" s="155"/>
      <c r="U225" s="151"/>
      <c r="V225" s="151"/>
      <c r="W225" s="151"/>
      <c r="X225" s="151"/>
      <c r="Y225" s="151"/>
      <c r="Z225" s="151"/>
      <c r="AA225" s="156"/>
      <c r="AT225" s="157" t="s">
        <v>132</v>
      </c>
      <c r="AU225" s="157" t="s">
        <v>108</v>
      </c>
      <c r="AV225" s="11" t="s">
        <v>108</v>
      </c>
      <c r="AW225" s="11" t="s">
        <v>30</v>
      </c>
      <c r="AX225" s="11" t="s">
        <v>74</v>
      </c>
      <c r="AY225" s="157" t="s">
        <v>123</v>
      </c>
    </row>
    <row r="226" spans="2:65" s="11" customFormat="1" ht="22.5" customHeight="1" x14ac:dyDescent="0.3">
      <c r="B226" s="150"/>
      <c r="C226" s="151"/>
      <c r="D226" s="151"/>
      <c r="E226" s="152" t="s">
        <v>3</v>
      </c>
      <c r="F226" s="244" t="s">
        <v>297</v>
      </c>
      <c r="G226" s="245"/>
      <c r="H226" s="245"/>
      <c r="I226" s="245"/>
      <c r="J226" s="151"/>
      <c r="K226" s="153">
        <v>19.2</v>
      </c>
      <c r="L226" s="151"/>
      <c r="M226" s="151"/>
      <c r="N226" s="151"/>
      <c r="O226" s="151"/>
      <c r="P226" s="151"/>
      <c r="Q226" s="151"/>
      <c r="R226" s="154"/>
      <c r="T226" s="155"/>
      <c r="U226" s="151"/>
      <c r="V226" s="151"/>
      <c r="W226" s="151"/>
      <c r="X226" s="151"/>
      <c r="Y226" s="151"/>
      <c r="Z226" s="151"/>
      <c r="AA226" s="156"/>
      <c r="AT226" s="157" t="s">
        <v>132</v>
      </c>
      <c r="AU226" s="157" t="s">
        <v>108</v>
      </c>
      <c r="AV226" s="11" t="s">
        <v>108</v>
      </c>
      <c r="AW226" s="11" t="s">
        <v>30</v>
      </c>
      <c r="AX226" s="11" t="s">
        <v>74</v>
      </c>
      <c r="AY226" s="157" t="s">
        <v>123</v>
      </c>
    </row>
    <row r="227" spans="2:65" s="12" customFormat="1" ht="22.5" customHeight="1" x14ac:dyDescent="0.3">
      <c r="B227" s="158"/>
      <c r="C227" s="159"/>
      <c r="D227" s="159"/>
      <c r="E227" s="160" t="s">
        <v>3</v>
      </c>
      <c r="F227" s="246" t="s">
        <v>134</v>
      </c>
      <c r="G227" s="247"/>
      <c r="H227" s="247"/>
      <c r="I227" s="247"/>
      <c r="J227" s="159"/>
      <c r="K227" s="161">
        <v>85.9</v>
      </c>
      <c r="L227" s="159"/>
      <c r="M227" s="159"/>
      <c r="N227" s="159"/>
      <c r="O227" s="159"/>
      <c r="P227" s="159"/>
      <c r="Q227" s="159"/>
      <c r="R227" s="162"/>
      <c r="T227" s="163"/>
      <c r="U227" s="159"/>
      <c r="V227" s="159"/>
      <c r="W227" s="159"/>
      <c r="X227" s="159"/>
      <c r="Y227" s="159"/>
      <c r="Z227" s="159"/>
      <c r="AA227" s="164"/>
      <c r="AT227" s="165" t="s">
        <v>132</v>
      </c>
      <c r="AU227" s="165" t="s">
        <v>108</v>
      </c>
      <c r="AV227" s="12" t="s">
        <v>129</v>
      </c>
      <c r="AW227" s="12" t="s">
        <v>30</v>
      </c>
      <c r="AX227" s="12" t="s">
        <v>78</v>
      </c>
      <c r="AY227" s="165" t="s">
        <v>123</v>
      </c>
    </row>
    <row r="228" spans="2:65" s="1" customFormat="1" ht="22.5" customHeight="1" x14ac:dyDescent="0.3">
      <c r="B228" s="114"/>
      <c r="C228" s="166" t="s">
        <v>298</v>
      </c>
      <c r="D228" s="166" t="s">
        <v>180</v>
      </c>
      <c r="E228" s="167" t="s">
        <v>299</v>
      </c>
      <c r="F228" s="249" t="s">
        <v>300</v>
      </c>
      <c r="G228" s="250"/>
      <c r="H228" s="250"/>
      <c r="I228" s="250"/>
      <c r="J228" s="168" t="s">
        <v>128</v>
      </c>
      <c r="K228" s="169">
        <v>0.879</v>
      </c>
      <c r="L228" s="251">
        <v>0</v>
      </c>
      <c r="M228" s="250"/>
      <c r="N228" s="252">
        <f>ROUND(L228*K228,3)</f>
        <v>0</v>
      </c>
      <c r="O228" s="234"/>
      <c r="P228" s="234"/>
      <c r="Q228" s="234"/>
      <c r="R228" s="115"/>
      <c r="T228" s="138" t="s">
        <v>3</v>
      </c>
      <c r="U228" s="42" t="s">
        <v>41</v>
      </c>
      <c r="V228" s="34"/>
      <c r="W228" s="139">
        <f>V228*K228</f>
        <v>0</v>
      </c>
      <c r="X228" s="139">
        <v>0.55000000000000004</v>
      </c>
      <c r="Y228" s="139">
        <f>X228*K228</f>
        <v>0.48345000000000005</v>
      </c>
      <c r="Z228" s="139">
        <v>0</v>
      </c>
      <c r="AA228" s="140">
        <f>Z228*K228</f>
        <v>0</v>
      </c>
      <c r="AR228" s="16" t="s">
        <v>279</v>
      </c>
      <c r="AT228" s="16" t="s">
        <v>180</v>
      </c>
      <c r="AU228" s="16" t="s">
        <v>108</v>
      </c>
      <c r="AY228" s="16" t="s">
        <v>123</v>
      </c>
      <c r="BE228" s="95">
        <f>IF(U228="základná",N228,0)</f>
        <v>0</v>
      </c>
      <c r="BF228" s="95">
        <f>IF(U228="znížená",N228,0)</f>
        <v>0</v>
      </c>
      <c r="BG228" s="95">
        <f>IF(U228="zákl. prenesená",N228,0)</f>
        <v>0</v>
      </c>
      <c r="BH228" s="95">
        <f>IF(U228="zníž. prenesená",N228,0)</f>
        <v>0</v>
      </c>
      <c r="BI228" s="95">
        <f>IF(U228="nulová",N228,0)</f>
        <v>0</v>
      </c>
      <c r="BJ228" s="16" t="s">
        <v>108</v>
      </c>
      <c r="BK228" s="141">
        <f>ROUND(L228*K228,3)</f>
        <v>0</v>
      </c>
      <c r="BL228" s="16" t="s">
        <v>244</v>
      </c>
      <c r="BM228" s="16" t="s">
        <v>301</v>
      </c>
    </row>
    <row r="229" spans="2:65" s="10" customFormat="1" ht="22.5" customHeight="1" x14ac:dyDescent="0.3">
      <c r="B229" s="142"/>
      <c r="C229" s="143"/>
      <c r="D229" s="143"/>
      <c r="E229" s="144" t="s">
        <v>3</v>
      </c>
      <c r="F229" s="237" t="s">
        <v>284</v>
      </c>
      <c r="G229" s="238"/>
      <c r="H229" s="238"/>
      <c r="I229" s="238"/>
      <c r="J229" s="143"/>
      <c r="K229" s="145" t="s">
        <v>3</v>
      </c>
      <c r="L229" s="143"/>
      <c r="M229" s="143"/>
      <c r="N229" s="143"/>
      <c r="O229" s="143"/>
      <c r="P229" s="143"/>
      <c r="Q229" s="143"/>
      <c r="R229" s="146"/>
      <c r="T229" s="147"/>
      <c r="U229" s="143"/>
      <c r="V229" s="143"/>
      <c r="W229" s="143"/>
      <c r="X229" s="143"/>
      <c r="Y229" s="143"/>
      <c r="Z229" s="143"/>
      <c r="AA229" s="148"/>
      <c r="AT229" s="149" t="s">
        <v>132</v>
      </c>
      <c r="AU229" s="149" t="s">
        <v>108</v>
      </c>
      <c r="AV229" s="10" t="s">
        <v>78</v>
      </c>
      <c r="AW229" s="10" t="s">
        <v>30</v>
      </c>
      <c r="AX229" s="10" t="s">
        <v>74</v>
      </c>
      <c r="AY229" s="149" t="s">
        <v>123</v>
      </c>
    </row>
    <row r="230" spans="2:65" s="11" customFormat="1" ht="22.5" customHeight="1" x14ac:dyDescent="0.3">
      <c r="B230" s="150"/>
      <c r="C230" s="151"/>
      <c r="D230" s="151"/>
      <c r="E230" s="152" t="s">
        <v>3</v>
      </c>
      <c r="F230" s="244" t="s">
        <v>302</v>
      </c>
      <c r="G230" s="245"/>
      <c r="H230" s="245"/>
      <c r="I230" s="245"/>
      <c r="J230" s="151"/>
      <c r="K230" s="153">
        <v>8.7999999999999995E-2</v>
      </c>
      <c r="L230" s="151"/>
      <c r="M230" s="151"/>
      <c r="N230" s="151"/>
      <c r="O230" s="151"/>
      <c r="P230" s="151"/>
      <c r="Q230" s="151"/>
      <c r="R230" s="154"/>
      <c r="T230" s="155"/>
      <c r="U230" s="151"/>
      <c r="V230" s="151"/>
      <c r="W230" s="151"/>
      <c r="X230" s="151"/>
      <c r="Y230" s="151"/>
      <c r="Z230" s="151"/>
      <c r="AA230" s="156"/>
      <c r="AT230" s="157" t="s">
        <v>132</v>
      </c>
      <c r="AU230" s="157" t="s">
        <v>108</v>
      </c>
      <c r="AV230" s="11" t="s">
        <v>108</v>
      </c>
      <c r="AW230" s="11" t="s">
        <v>30</v>
      </c>
      <c r="AX230" s="11" t="s">
        <v>74</v>
      </c>
      <c r="AY230" s="157" t="s">
        <v>123</v>
      </c>
    </row>
    <row r="231" spans="2:65" s="11" customFormat="1" ht="22.5" customHeight="1" x14ac:dyDescent="0.3">
      <c r="B231" s="150"/>
      <c r="C231" s="151"/>
      <c r="D231" s="151"/>
      <c r="E231" s="152" t="s">
        <v>3</v>
      </c>
      <c r="F231" s="244" t="s">
        <v>303</v>
      </c>
      <c r="G231" s="245"/>
      <c r="H231" s="245"/>
      <c r="I231" s="245"/>
      <c r="J231" s="151"/>
      <c r="K231" s="153">
        <v>3.3000000000000002E-2</v>
      </c>
      <c r="L231" s="151"/>
      <c r="M231" s="151"/>
      <c r="N231" s="151"/>
      <c r="O231" s="151"/>
      <c r="P231" s="151"/>
      <c r="Q231" s="151"/>
      <c r="R231" s="154"/>
      <c r="T231" s="155"/>
      <c r="U231" s="151"/>
      <c r="V231" s="151"/>
      <c r="W231" s="151"/>
      <c r="X231" s="151"/>
      <c r="Y231" s="151"/>
      <c r="Z231" s="151"/>
      <c r="AA231" s="156"/>
      <c r="AT231" s="157" t="s">
        <v>132</v>
      </c>
      <c r="AU231" s="157" t="s">
        <v>108</v>
      </c>
      <c r="AV231" s="11" t="s">
        <v>108</v>
      </c>
      <c r="AW231" s="11" t="s">
        <v>30</v>
      </c>
      <c r="AX231" s="11" t="s">
        <v>74</v>
      </c>
      <c r="AY231" s="157" t="s">
        <v>123</v>
      </c>
    </row>
    <row r="232" spans="2:65" s="11" customFormat="1" ht="22.5" customHeight="1" x14ac:dyDescent="0.3">
      <c r="B232" s="150"/>
      <c r="C232" s="151"/>
      <c r="D232" s="151"/>
      <c r="E232" s="152" t="s">
        <v>3</v>
      </c>
      <c r="F232" s="244" t="s">
        <v>304</v>
      </c>
      <c r="G232" s="245"/>
      <c r="H232" s="245"/>
      <c r="I232" s="245"/>
      <c r="J232" s="151"/>
      <c r="K232" s="153">
        <v>8.4000000000000005E-2</v>
      </c>
      <c r="L232" s="151"/>
      <c r="M232" s="151"/>
      <c r="N232" s="151"/>
      <c r="O232" s="151"/>
      <c r="P232" s="151"/>
      <c r="Q232" s="151"/>
      <c r="R232" s="154"/>
      <c r="T232" s="155"/>
      <c r="U232" s="151"/>
      <c r="V232" s="151"/>
      <c r="W232" s="151"/>
      <c r="X232" s="151"/>
      <c r="Y232" s="151"/>
      <c r="Z232" s="151"/>
      <c r="AA232" s="156"/>
      <c r="AT232" s="157" t="s">
        <v>132</v>
      </c>
      <c r="AU232" s="157" t="s">
        <v>108</v>
      </c>
      <c r="AV232" s="11" t="s">
        <v>108</v>
      </c>
      <c r="AW232" s="11" t="s">
        <v>30</v>
      </c>
      <c r="AX232" s="11" t="s">
        <v>74</v>
      </c>
      <c r="AY232" s="157" t="s">
        <v>123</v>
      </c>
    </row>
    <row r="233" spans="2:65" s="11" customFormat="1" ht="22.5" customHeight="1" x14ac:dyDescent="0.3">
      <c r="B233" s="150"/>
      <c r="C233" s="151"/>
      <c r="D233" s="151"/>
      <c r="E233" s="152" t="s">
        <v>3</v>
      </c>
      <c r="F233" s="244" t="s">
        <v>305</v>
      </c>
      <c r="G233" s="245"/>
      <c r="H233" s="245"/>
      <c r="I233" s="245"/>
      <c r="J233" s="151"/>
      <c r="K233" s="153">
        <v>1.2E-2</v>
      </c>
      <c r="L233" s="151"/>
      <c r="M233" s="151"/>
      <c r="N233" s="151"/>
      <c r="O233" s="151"/>
      <c r="P233" s="151"/>
      <c r="Q233" s="151"/>
      <c r="R233" s="154"/>
      <c r="T233" s="155"/>
      <c r="U233" s="151"/>
      <c r="V233" s="151"/>
      <c r="W233" s="151"/>
      <c r="X233" s="151"/>
      <c r="Y233" s="151"/>
      <c r="Z233" s="151"/>
      <c r="AA233" s="156"/>
      <c r="AT233" s="157" t="s">
        <v>132</v>
      </c>
      <c r="AU233" s="157" t="s">
        <v>108</v>
      </c>
      <c r="AV233" s="11" t="s">
        <v>108</v>
      </c>
      <c r="AW233" s="11" t="s">
        <v>30</v>
      </c>
      <c r="AX233" s="11" t="s">
        <v>74</v>
      </c>
      <c r="AY233" s="157" t="s">
        <v>123</v>
      </c>
    </row>
    <row r="234" spans="2:65" s="10" customFormat="1" ht="22.5" customHeight="1" x14ac:dyDescent="0.3">
      <c r="B234" s="142"/>
      <c r="C234" s="143"/>
      <c r="D234" s="143"/>
      <c r="E234" s="144" t="s">
        <v>3</v>
      </c>
      <c r="F234" s="248" t="s">
        <v>289</v>
      </c>
      <c r="G234" s="238"/>
      <c r="H234" s="238"/>
      <c r="I234" s="238"/>
      <c r="J234" s="143"/>
      <c r="K234" s="145" t="s">
        <v>3</v>
      </c>
      <c r="L234" s="143"/>
      <c r="M234" s="143"/>
      <c r="N234" s="143"/>
      <c r="O234" s="143"/>
      <c r="P234" s="143"/>
      <c r="Q234" s="143"/>
      <c r="R234" s="146"/>
      <c r="T234" s="147"/>
      <c r="U234" s="143"/>
      <c r="V234" s="143"/>
      <c r="W234" s="143"/>
      <c r="X234" s="143"/>
      <c r="Y234" s="143"/>
      <c r="Z234" s="143"/>
      <c r="AA234" s="148"/>
      <c r="AT234" s="149" t="s">
        <v>132</v>
      </c>
      <c r="AU234" s="149" t="s">
        <v>108</v>
      </c>
      <c r="AV234" s="10" t="s">
        <v>78</v>
      </c>
      <c r="AW234" s="10" t="s">
        <v>30</v>
      </c>
      <c r="AX234" s="10" t="s">
        <v>74</v>
      </c>
      <c r="AY234" s="149" t="s">
        <v>123</v>
      </c>
    </row>
    <row r="235" spans="2:65" s="11" customFormat="1" ht="22.5" customHeight="1" x14ac:dyDescent="0.3">
      <c r="B235" s="150"/>
      <c r="C235" s="151"/>
      <c r="D235" s="151"/>
      <c r="E235" s="152" t="s">
        <v>3</v>
      </c>
      <c r="F235" s="244" t="s">
        <v>306</v>
      </c>
      <c r="G235" s="245"/>
      <c r="H235" s="245"/>
      <c r="I235" s="245"/>
      <c r="J235" s="151"/>
      <c r="K235" s="153">
        <v>2.4E-2</v>
      </c>
      <c r="L235" s="151"/>
      <c r="M235" s="151"/>
      <c r="N235" s="151"/>
      <c r="O235" s="151"/>
      <c r="P235" s="151"/>
      <c r="Q235" s="151"/>
      <c r="R235" s="154"/>
      <c r="T235" s="155"/>
      <c r="U235" s="151"/>
      <c r="V235" s="151"/>
      <c r="W235" s="151"/>
      <c r="X235" s="151"/>
      <c r="Y235" s="151"/>
      <c r="Z235" s="151"/>
      <c r="AA235" s="156"/>
      <c r="AT235" s="157" t="s">
        <v>132</v>
      </c>
      <c r="AU235" s="157" t="s">
        <v>108</v>
      </c>
      <c r="AV235" s="11" t="s">
        <v>108</v>
      </c>
      <c r="AW235" s="11" t="s">
        <v>30</v>
      </c>
      <c r="AX235" s="11" t="s">
        <v>74</v>
      </c>
      <c r="AY235" s="157" t="s">
        <v>123</v>
      </c>
    </row>
    <row r="236" spans="2:65" s="10" customFormat="1" ht="22.5" customHeight="1" x14ac:dyDescent="0.3">
      <c r="B236" s="142"/>
      <c r="C236" s="143"/>
      <c r="D236" s="143"/>
      <c r="E236" s="144" t="s">
        <v>3</v>
      </c>
      <c r="F236" s="248" t="s">
        <v>291</v>
      </c>
      <c r="G236" s="238"/>
      <c r="H236" s="238"/>
      <c r="I236" s="238"/>
      <c r="J236" s="143"/>
      <c r="K236" s="145" t="s">
        <v>3</v>
      </c>
      <c r="L236" s="143"/>
      <c r="M236" s="143"/>
      <c r="N236" s="143"/>
      <c r="O236" s="143"/>
      <c r="P236" s="143"/>
      <c r="Q236" s="143"/>
      <c r="R236" s="146"/>
      <c r="T236" s="147"/>
      <c r="U236" s="143"/>
      <c r="V236" s="143"/>
      <c r="W236" s="143"/>
      <c r="X236" s="143"/>
      <c r="Y236" s="143"/>
      <c r="Z236" s="143"/>
      <c r="AA236" s="148"/>
      <c r="AT236" s="149" t="s">
        <v>132</v>
      </c>
      <c r="AU236" s="149" t="s">
        <v>108</v>
      </c>
      <c r="AV236" s="10" t="s">
        <v>78</v>
      </c>
      <c r="AW236" s="10" t="s">
        <v>30</v>
      </c>
      <c r="AX236" s="10" t="s">
        <v>74</v>
      </c>
      <c r="AY236" s="149" t="s">
        <v>123</v>
      </c>
    </row>
    <row r="237" spans="2:65" s="11" customFormat="1" ht="22.5" customHeight="1" x14ac:dyDescent="0.3">
      <c r="B237" s="150"/>
      <c r="C237" s="151"/>
      <c r="D237" s="151"/>
      <c r="E237" s="152" t="s">
        <v>3</v>
      </c>
      <c r="F237" s="244" t="s">
        <v>307</v>
      </c>
      <c r="G237" s="245"/>
      <c r="H237" s="245"/>
      <c r="I237" s="245"/>
      <c r="J237" s="151"/>
      <c r="K237" s="153">
        <v>4.2000000000000003E-2</v>
      </c>
      <c r="L237" s="151"/>
      <c r="M237" s="151"/>
      <c r="N237" s="151"/>
      <c r="O237" s="151"/>
      <c r="P237" s="151"/>
      <c r="Q237" s="151"/>
      <c r="R237" s="154"/>
      <c r="T237" s="155"/>
      <c r="U237" s="151"/>
      <c r="V237" s="151"/>
      <c r="W237" s="151"/>
      <c r="X237" s="151"/>
      <c r="Y237" s="151"/>
      <c r="Z237" s="151"/>
      <c r="AA237" s="156"/>
      <c r="AT237" s="157" t="s">
        <v>132</v>
      </c>
      <c r="AU237" s="157" t="s">
        <v>108</v>
      </c>
      <c r="AV237" s="11" t="s">
        <v>108</v>
      </c>
      <c r="AW237" s="11" t="s">
        <v>30</v>
      </c>
      <c r="AX237" s="11" t="s">
        <v>74</v>
      </c>
      <c r="AY237" s="157" t="s">
        <v>123</v>
      </c>
    </row>
    <row r="238" spans="2:65" s="11" customFormat="1" ht="22.5" customHeight="1" x14ac:dyDescent="0.3">
      <c r="B238" s="150"/>
      <c r="C238" s="151"/>
      <c r="D238" s="151"/>
      <c r="E238" s="152" t="s">
        <v>3</v>
      </c>
      <c r="F238" s="244" t="s">
        <v>308</v>
      </c>
      <c r="G238" s="245"/>
      <c r="H238" s="245"/>
      <c r="I238" s="245"/>
      <c r="J238" s="151"/>
      <c r="K238" s="153">
        <v>6.0000000000000001E-3</v>
      </c>
      <c r="L238" s="151"/>
      <c r="M238" s="151"/>
      <c r="N238" s="151"/>
      <c r="O238" s="151"/>
      <c r="P238" s="151"/>
      <c r="Q238" s="151"/>
      <c r="R238" s="154"/>
      <c r="T238" s="155"/>
      <c r="U238" s="151"/>
      <c r="V238" s="151"/>
      <c r="W238" s="151"/>
      <c r="X238" s="151"/>
      <c r="Y238" s="151"/>
      <c r="Z238" s="151"/>
      <c r="AA238" s="156"/>
      <c r="AT238" s="157" t="s">
        <v>132</v>
      </c>
      <c r="AU238" s="157" t="s">
        <v>108</v>
      </c>
      <c r="AV238" s="11" t="s">
        <v>108</v>
      </c>
      <c r="AW238" s="11" t="s">
        <v>30</v>
      </c>
      <c r="AX238" s="11" t="s">
        <v>74</v>
      </c>
      <c r="AY238" s="157" t="s">
        <v>123</v>
      </c>
    </row>
    <row r="239" spans="2:65" s="10" customFormat="1" ht="22.5" customHeight="1" x14ac:dyDescent="0.3">
      <c r="B239" s="142"/>
      <c r="C239" s="143"/>
      <c r="D239" s="143"/>
      <c r="E239" s="144" t="s">
        <v>3</v>
      </c>
      <c r="F239" s="248" t="s">
        <v>294</v>
      </c>
      <c r="G239" s="238"/>
      <c r="H239" s="238"/>
      <c r="I239" s="238"/>
      <c r="J239" s="143"/>
      <c r="K239" s="145" t="s">
        <v>3</v>
      </c>
      <c r="L239" s="143"/>
      <c r="M239" s="143"/>
      <c r="N239" s="143"/>
      <c r="O239" s="143"/>
      <c r="P239" s="143"/>
      <c r="Q239" s="143"/>
      <c r="R239" s="146"/>
      <c r="T239" s="147"/>
      <c r="U239" s="143"/>
      <c r="V239" s="143"/>
      <c r="W239" s="143"/>
      <c r="X239" s="143"/>
      <c r="Y239" s="143"/>
      <c r="Z239" s="143"/>
      <c r="AA239" s="148"/>
      <c r="AT239" s="149" t="s">
        <v>132</v>
      </c>
      <c r="AU239" s="149" t="s">
        <v>108</v>
      </c>
      <c r="AV239" s="10" t="s">
        <v>78</v>
      </c>
      <c r="AW239" s="10" t="s">
        <v>30</v>
      </c>
      <c r="AX239" s="10" t="s">
        <v>74</v>
      </c>
      <c r="AY239" s="149" t="s">
        <v>123</v>
      </c>
    </row>
    <row r="240" spans="2:65" s="11" customFormat="1" ht="22.5" customHeight="1" x14ac:dyDescent="0.3">
      <c r="B240" s="150"/>
      <c r="C240" s="151"/>
      <c r="D240" s="151"/>
      <c r="E240" s="152" t="s">
        <v>3</v>
      </c>
      <c r="F240" s="244" t="s">
        <v>309</v>
      </c>
      <c r="G240" s="245"/>
      <c r="H240" s="245"/>
      <c r="I240" s="245"/>
      <c r="J240" s="151"/>
      <c r="K240" s="153">
        <v>2.3E-2</v>
      </c>
      <c r="L240" s="151"/>
      <c r="M240" s="151"/>
      <c r="N240" s="151"/>
      <c r="O240" s="151"/>
      <c r="P240" s="151"/>
      <c r="Q240" s="151"/>
      <c r="R240" s="154"/>
      <c r="T240" s="155"/>
      <c r="U240" s="151"/>
      <c r="V240" s="151"/>
      <c r="W240" s="151"/>
      <c r="X240" s="151"/>
      <c r="Y240" s="151"/>
      <c r="Z240" s="151"/>
      <c r="AA240" s="156"/>
      <c r="AT240" s="157" t="s">
        <v>132</v>
      </c>
      <c r="AU240" s="157" t="s">
        <v>108</v>
      </c>
      <c r="AV240" s="11" t="s">
        <v>108</v>
      </c>
      <c r="AW240" s="11" t="s">
        <v>30</v>
      </c>
      <c r="AX240" s="11" t="s">
        <v>74</v>
      </c>
      <c r="AY240" s="157" t="s">
        <v>123</v>
      </c>
    </row>
    <row r="241" spans="2:65" s="11" customFormat="1" ht="22.5" customHeight="1" x14ac:dyDescent="0.3">
      <c r="B241" s="150"/>
      <c r="C241" s="151"/>
      <c r="D241" s="151"/>
      <c r="E241" s="152" t="s">
        <v>3</v>
      </c>
      <c r="F241" s="244" t="s">
        <v>310</v>
      </c>
      <c r="G241" s="245"/>
      <c r="H241" s="245"/>
      <c r="I241" s="245"/>
      <c r="J241" s="151"/>
      <c r="K241" s="153">
        <v>3.1E-2</v>
      </c>
      <c r="L241" s="151"/>
      <c r="M241" s="151"/>
      <c r="N241" s="151"/>
      <c r="O241" s="151"/>
      <c r="P241" s="151"/>
      <c r="Q241" s="151"/>
      <c r="R241" s="154"/>
      <c r="T241" s="155"/>
      <c r="U241" s="151"/>
      <c r="V241" s="151"/>
      <c r="W241" s="151"/>
      <c r="X241" s="151"/>
      <c r="Y241" s="151"/>
      <c r="Z241" s="151"/>
      <c r="AA241" s="156"/>
      <c r="AT241" s="157" t="s">
        <v>132</v>
      </c>
      <c r="AU241" s="157" t="s">
        <v>108</v>
      </c>
      <c r="AV241" s="11" t="s">
        <v>108</v>
      </c>
      <c r="AW241" s="11" t="s">
        <v>30</v>
      </c>
      <c r="AX241" s="11" t="s">
        <v>74</v>
      </c>
      <c r="AY241" s="157" t="s">
        <v>123</v>
      </c>
    </row>
    <row r="242" spans="2:65" s="11" customFormat="1" ht="22.5" customHeight="1" x14ac:dyDescent="0.3">
      <c r="B242" s="150"/>
      <c r="C242" s="151"/>
      <c r="D242" s="151"/>
      <c r="E242" s="152" t="s">
        <v>3</v>
      </c>
      <c r="F242" s="244" t="s">
        <v>311</v>
      </c>
      <c r="G242" s="245"/>
      <c r="H242" s="245"/>
      <c r="I242" s="245"/>
      <c r="J242" s="151"/>
      <c r="K242" s="153">
        <v>9.6000000000000002E-2</v>
      </c>
      <c r="L242" s="151"/>
      <c r="M242" s="151"/>
      <c r="N242" s="151"/>
      <c r="O242" s="151"/>
      <c r="P242" s="151"/>
      <c r="Q242" s="151"/>
      <c r="R242" s="154"/>
      <c r="T242" s="155"/>
      <c r="U242" s="151"/>
      <c r="V242" s="151"/>
      <c r="W242" s="151"/>
      <c r="X242" s="151"/>
      <c r="Y242" s="151"/>
      <c r="Z242" s="151"/>
      <c r="AA242" s="156"/>
      <c r="AT242" s="157" t="s">
        <v>132</v>
      </c>
      <c r="AU242" s="157" t="s">
        <v>108</v>
      </c>
      <c r="AV242" s="11" t="s">
        <v>108</v>
      </c>
      <c r="AW242" s="11" t="s">
        <v>30</v>
      </c>
      <c r="AX242" s="11" t="s">
        <v>74</v>
      </c>
      <c r="AY242" s="157" t="s">
        <v>123</v>
      </c>
    </row>
    <row r="243" spans="2:65" s="10" customFormat="1" ht="22.5" customHeight="1" x14ac:dyDescent="0.3">
      <c r="B243" s="142"/>
      <c r="C243" s="143"/>
      <c r="D243" s="143"/>
      <c r="E243" s="144" t="s">
        <v>3</v>
      </c>
      <c r="F243" s="248" t="s">
        <v>312</v>
      </c>
      <c r="G243" s="238"/>
      <c r="H243" s="238"/>
      <c r="I243" s="238"/>
      <c r="J243" s="143"/>
      <c r="K243" s="145" t="s">
        <v>3</v>
      </c>
      <c r="L243" s="143"/>
      <c r="M243" s="143"/>
      <c r="N243" s="143"/>
      <c r="O243" s="143"/>
      <c r="P243" s="143"/>
      <c r="Q243" s="143"/>
      <c r="R243" s="146"/>
      <c r="T243" s="147"/>
      <c r="U243" s="143"/>
      <c r="V243" s="143"/>
      <c r="W243" s="143"/>
      <c r="X243" s="143"/>
      <c r="Y243" s="143"/>
      <c r="Z243" s="143"/>
      <c r="AA243" s="148"/>
      <c r="AT243" s="149" t="s">
        <v>132</v>
      </c>
      <c r="AU243" s="149" t="s">
        <v>108</v>
      </c>
      <c r="AV243" s="10" t="s">
        <v>78</v>
      </c>
      <c r="AW243" s="10" t="s">
        <v>30</v>
      </c>
      <c r="AX243" s="10" t="s">
        <v>74</v>
      </c>
      <c r="AY243" s="149" t="s">
        <v>123</v>
      </c>
    </row>
    <row r="244" spans="2:65" s="11" customFormat="1" ht="22.5" customHeight="1" x14ac:dyDescent="0.3">
      <c r="B244" s="150"/>
      <c r="C244" s="151"/>
      <c r="D244" s="151"/>
      <c r="E244" s="152" t="s">
        <v>3</v>
      </c>
      <c r="F244" s="244" t="s">
        <v>313</v>
      </c>
      <c r="G244" s="245"/>
      <c r="H244" s="245"/>
      <c r="I244" s="245"/>
      <c r="J244" s="151"/>
      <c r="K244" s="153">
        <v>0.36</v>
      </c>
      <c r="L244" s="151"/>
      <c r="M244" s="151"/>
      <c r="N244" s="151"/>
      <c r="O244" s="151"/>
      <c r="P244" s="151"/>
      <c r="Q244" s="151"/>
      <c r="R244" s="154"/>
      <c r="T244" s="155"/>
      <c r="U244" s="151"/>
      <c r="V244" s="151"/>
      <c r="W244" s="151"/>
      <c r="X244" s="151"/>
      <c r="Y244" s="151"/>
      <c r="Z244" s="151"/>
      <c r="AA244" s="156"/>
      <c r="AT244" s="157" t="s">
        <v>132</v>
      </c>
      <c r="AU244" s="157" t="s">
        <v>108</v>
      </c>
      <c r="AV244" s="11" t="s">
        <v>108</v>
      </c>
      <c r="AW244" s="11" t="s">
        <v>30</v>
      </c>
      <c r="AX244" s="11" t="s">
        <v>74</v>
      </c>
      <c r="AY244" s="157" t="s">
        <v>123</v>
      </c>
    </row>
    <row r="245" spans="2:65" s="12" customFormat="1" ht="22.5" customHeight="1" x14ac:dyDescent="0.3">
      <c r="B245" s="158"/>
      <c r="C245" s="159"/>
      <c r="D245" s="159"/>
      <c r="E245" s="160" t="s">
        <v>3</v>
      </c>
      <c r="F245" s="246" t="s">
        <v>134</v>
      </c>
      <c r="G245" s="247"/>
      <c r="H245" s="247"/>
      <c r="I245" s="247"/>
      <c r="J245" s="159"/>
      <c r="K245" s="161">
        <v>0.79900000000000004</v>
      </c>
      <c r="L245" s="159"/>
      <c r="M245" s="159"/>
      <c r="N245" s="159"/>
      <c r="O245" s="159"/>
      <c r="P245" s="159"/>
      <c r="Q245" s="159"/>
      <c r="R245" s="162"/>
      <c r="T245" s="163"/>
      <c r="U245" s="159"/>
      <c r="V245" s="159"/>
      <c r="W245" s="159"/>
      <c r="X245" s="159"/>
      <c r="Y245" s="159"/>
      <c r="Z245" s="159"/>
      <c r="AA245" s="164"/>
      <c r="AT245" s="165" t="s">
        <v>132</v>
      </c>
      <c r="AU245" s="165" t="s">
        <v>108</v>
      </c>
      <c r="AV245" s="12" t="s">
        <v>129</v>
      </c>
      <c r="AW245" s="12" t="s">
        <v>30</v>
      </c>
      <c r="AX245" s="12" t="s">
        <v>78</v>
      </c>
      <c r="AY245" s="165" t="s">
        <v>123</v>
      </c>
    </row>
    <row r="246" spans="2:65" s="1" customFormat="1" ht="31.5" customHeight="1" x14ac:dyDescent="0.3">
      <c r="B246" s="114"/>
      <c r="C246" s="134" t="s">
        <v>314</v>
      </c>
      <c r="D246" s="134" t="s">
        <v>125</v>
      </c>
      <c r="E246" s="135" t="s">
        <v>315</v>
      </c>
      <c r="F246" s="233" t="s">
        <v>316</v>
      </c>
      <c r="G246" s="234"/>
      <c r="H246" s="234"/>
      <c r="I246" s="234"/>
      <c r="J246" s="136" t="s">
        <v>272</v>
      </c>
      <c r="K246" s="137">
        <v>0.501</v>
      </c>
      <c r="L246" s="235">
        <v>0</v>
      </c>
      <c r="M246" s="234"/>
      <c r="N246" s="236">
        <f>ROUND(L246*K246,3)</f>
        <v>0</v>
      </c>
      <c r="O246" s="234"/>
      <c r="P246" s="234"/>
      <c r="Q246" s="234"/>
      <c r="R246" s="115"/>
      <c r="T246" s="138" t="s">
        <v>3</v>
      </c>
      <c r="U246" s="42" t="s">
        <v>41</v>
      </c>
      <c r="V246" s="34"/>
      <c r="W246" s="139">
        <f>V246*K246</f>
        <v>0</v>
      </c>
      <c r="X246" s="139">
        <v>0</v>
      </c>
      <c r="Y246" s="139">
        <f>X246*K246</f>
        <v>0</v>
      </c>
      <c r="Z246" s="139">
        <v>0</v>
      </c>
      <c r="AA246" s="140">
        <f>Z246*K246</f>
        <v>0</v>
      </c>
      <c r="AR246" s="16" t="s">
        <v>244</v>
      </c>
      <c r="AT246" s="16" t="s">
        <v>125</v>
      </c>
      <c r="AU246" s="16" t="s">
        <v>108</v>
      </c>
      <c r="AY246" s="16" t="s">
        <v>123</v>
      </c>
      <c r="BE246" s="95">
        <f>IF(U246="základná",N246,0)</f>
        <v>0</v>
      </c>
      <c r="BF246" s="95">
        <f>IF(U246="znížená",N246,0)</f>
        <v>0</v>
      </c>
      <c r="BG246" s="95">
        <f>IF(U246="zákl. prenesená",N246,0)</f>
        <v>0</v>
      </c>
      <c r="BH246" s="95">
        <f>IF(U246="zníž. prenesená",N246,0)</f>
        <v>0</v>
      </c>
      <c r="BI246" s="95">
        <f>IF(U246="nulová",N246,0)</f>
        <v>0</v>
      </c>
      <c r="BJ246" s="16" t="s">
        <v>108</v>
      </c>
      <c r="BK246" s="141">
        <f>ROUND(L246*K246,3)</f>
        <v>0</v>
      </c>
      <c r="BL246" s="16" t="s">
        <v>244</v>
      </c>
      <c r="BM246" s="16" t="s">
        <v>317</v>
      </c>
    </row>
    <row r="247" spans="2:65" s="9" customFormat="1" ht="29.85" customHeight="1" x14ac:dyDescent="0.3">
      <c r="B247" s="123"/>
      <c r="C247" s="124"/>
      <c r="D247" s="133" t="s">
        <v>101</v>
      </c>
      <c r="E247" s="133"/>
      <c r="F247" s="133"/>
      <c r="G247" s="133"/>
      <c r="H247" s="133"/>
      <c r="I247" s="133"/>
      <c r="J247" s="133"/>
      <c r="K247" s="133"/>
      <c r="L247" s="133"/>
      <c r="M247" s="133"/>
      <c r="N247" s="253">
        <f>BK247</f>
        <v>0</v>
      </c>
      <c r="O247" s="254"/>
      <c r="P247" s="254"/>
      <c r="Q247" s="254"/>
      <c r="R247" s="126"/>
      <c r="T247" s="127"/>
      <c r="U247" s="124"/>
      <c r="V247" s="124"/>
      <c r="W247" s="128">
        <f>SUM(W248:W251)</f>
        <v>0</v>
      </c>
      <c r="X247" s="124"/>
      <c r="Y247" s="128">
        <f>SUM(Y248:Y251)</f>
        <v>0.12389</v>
      </c>
      <c r="Z247" s="124"/>
      <c r="AA247" s="129">
        <f>SUM(AA248:AA251)</f>
        <v>0</v>
      </c>
      <c r="AR247" s="130" t="s">
        <v>108</v>
      </c>
      <c r="AT247" s="131" t="s">
        <v>73</v>
      </c>
      <c r="AU247" s="131" t="s">
        <v>78</v>
      </c>
      <c r="AY247" s="130" t="s">
        <v>123</v>
      </c>
      <c r="BK247" s="132">
        <f>SUM(BK248:BK251)</f>
        <v>0</v>
      </c>
    </row>
    <row r="248" spans="2:65" s="1" customFormat="1" ht="31.5" customHeight="1" x14ac:dyDescent="0.3">
      <c r="B248" s="114"/>
      <c r="C248" s="134" t="s">
        <v>318</v>
      </c>
      <c r="D248" s="134" t="s">
        <v>125</v>
      </c>
      <c r="E248" s="135" t="s">
        <v>319</v>
      </c>
      <c r="F248" s="233" t="s">
        <v>320</v>
      </c>
      <c r="G248" s="234"/>
      <c r="H248" s="234"/>
      <c r="I248" s="234"/>
      <c r="J248" s="136" t="s">
        <v>176</v>
      </c>
      <c r="K248" s="137">
        <v>13</v>
      </c>
      <c r="L248" s="235">
        <v>0</v>
      </c>
      <c r="M248" s="234"/>
      <c r="N248" s="236">
        <f>ROUND(L248*K248,3)</f>
        <v>0</v>
      </c>
      <c r="O248" s="234"/>
      <c r="P248" s="234"/>
      <c r="Q248" s="234"/>
      <c r="R248" s="115"/>
      <c r="T248" s="138" t="s">
        <v>3</v>
      </c>
      <c r="U248" s="42" t="s">
        <v>41</v>
      </c>
      <c r="V248" s="34"/>
      <c r="W248" s="139">
        <f>V248*K248</f>
        <v>0</v>
      </c>
      <c r="X248" s="139">
        <v>9.5300000000000003E-3</v>
      </c>
      <c r="Y248" s="139">
        <f>X248*K248</f>
        <v>0.12389</v>
      </c>
      <c r="Z248" s="139">
        <v>0</v>
      </c>
      <c r="AA248" s="140">
        <f>Z248*K248</f>
        <v>0</v>
      </c>
      <c r="AR248" s="16" t="s">
        <v>244</v>
      </c>
      <c r="AT248" s="16" t="s">
        <v>125</v>
      </c>
      <c r="AU248" s="16" t="s">
        <v>108</v>
      </c>
      <c r="AY248" s="16" t="s">
        <v>123</v>
      </c>
      <c r="BE248" s="95">
        <f>IF(U248="základná",N248,0)</f>
        <v>0</v>
      </c>
      <c r="BF248" s="95">
        <f>IF(U248="znížená",N248,0)</f>
        <v>0</v>
      </c>
      <c r="BG248" s="95">
        <f>IF(U248="zákl. prenesená",N248,0)</f>
        <v>0</v>
      </c>
      <c r="BH248" s="95">
        <f>IF(U248="zníž. prenesená",N248,0)</f>
        <v>0</v>
      </c>
      <c r="BI248" s="95">
        <f>IF(U248="nulová",N248,0)</f>
        <v>0</v>
      </c>
      <c r="BJ248" s="16" t="s">
        <v>108</v>
      </c>
      <c r="BK248" s="141">
        <f>ROUND(L248*K248,3)</f>
        <v>0</v>
      </c>
      <c r="BL248" s="16" t="s">
        <v>244</v>
      </c>
      <c r="BM248" s="16" t="s">
        <v>321</v>
      </c>
    </row>
    <row r="249" spans="2:65" s="11" customFormat="1" ht="22.5" customHeight="1" x14ac:dyDescent="0.3">
      <c r="B249" s="150"/>
      <c r="C249" s="151"/>
      <c r="D249" s="151"/>
      <c r="E249" s="152" t="s">
        <v>3</v>
      </c>
      <c r="F249" s="255" t="s">
        <v>322</v>
      </c>
      <c r="G249" s="245"/>
      <c r="H249" s="245"/>
      <c r="I249" s="245"/>
      <c r="J249" s="151"/>
      <c r="K249" s="153">
        <v>13</v>
      </c>
      <c r="L249" s="151"/>
      <c r="M249" s="151"/>
      <c r="N249" s="151"/>
      <c r="O249" s="151"/>
      <c r="P249" s="151"/>
      <c r="Q249" s="151"/>
      <c r="R249" s="154"/>
      <c r="T249" s="155"/>
      <c r="U249" s="151"/>
      <c r="V249" s="151"/>
      <c r="W249" s="151"/>
      <c r="X249" s="151"/>
      <c r="Y249" s="151"/>
      <c r="Z249" s="151"/>
      <c r="AA249" s="156"/>
      <c r="AT249" s="157" t="s">
        <v>132</v>
      </c>
      <c r="AU249" s="157" t="s">
        <v>108</v>
      </c>
      <c r="AV249" s="11" t="s">
        <v>108</v>
      </c>
      <c r="AW249" s="11" t="s">
        <v>30</v>
      </c>
      <c r="AX249" s="11" t="s">
        <v>74</v>
      </c>
      <c r="AY249" s="157" t="s">
        <v>123</v>
      </c>
    </row>
    <row r="250" spans="2:65" s="12" customFormat="1" ht="22.5" customHeight="1" x14ac:dyDescent="0.3">
      <c r="B250" s="158"/>
      <c r="C250" s="159"/>
      <c r="D250" s="159"/>
      <c r="E250" s="160" t="s">
        <v>3</v>
      </c>
      <c r="F250" s="246" t="s">
        <v>134</v>
      </c>
      <c r="G250" s="247"/>
      <c r="H250" s="247"/>
      <c r="I250" s="247"/>
      <c r="J250" s="159"/>
      <c r="K250" s="161">
        <v>13</v>
      </c>
      <c r="L250" s="159"/>
      <c r="M250" s="159"/>
      <c r="N250" s="159"/>
      <c r="O250" s="159"/>
      <c r="P250" s="159"/>
      <c r="Q250" s="159"/>
      <c r="R250" s="162"/>
      <c r="T250" s="163"/>
      <c r="U250" s="159"/>
      <c r="V250" s="159"/>
      <c r="W250" s="159"/>
      <c r="X250" s="159"/>
      <c r="Y250" s="159"/>
      <c r="Z250" s="159"/>
      <c r="AA250" s="164"/>
      <c r="AT250" s="165" t="s">
        <v>132</v>
      </c>
      <c r="AU250" s="165" t="s">
        <v>108</v>
      </c>
      <c r="AV250" s="12" t="s">
        <v>129</v>
      </c>
      <c r="AW250" s="12" t="s">
        <v>30</v>
      </c>
      <c r="AX250" s="12" t="s">
        <v>78</v>
      </c>
      <c r="AY250" s="165" t="s">
        <v>123</v>
      </c>
    </row>
    <row r="251" spans="2:65" s="1" customFormat="1" ht="31.5" customHeight="1" x14ac:dyDescent="0.3">
      <c r="B251" s="114"/>
      <c r="C251" s="134" t="s">
        <v>323</v>
      </c>
      <c r="D251" s="134" t="s">
        <v>125</v>
      </c>
      <c r="E251" s="135" t="s">
        <v>324</v>
      </c>
      <c r="F251" s="233" t="s">
        <v>325</v>
      </c>
      <c r="G251" s="234"/>
      <c r="H251" s="234"/>
      <c r="I251" s="234"/>
      <c r="J251" s="136" t="s">
        <v>272</v>
      </c>
      <c r="K251" s="137">
        <v>0.124</v>
      </c>
      <c r="L251" s="235">
        <v>0</v>
      </c>
      <c r="M251" s="234"/>
      <c r="N251" s="236">
        <f>ROUND(L251*K251,3)</f>
        <v>0</v>
      </c>
      <c r="O251" s="234"/>
      <c r="P251" s="234"/>
      <c r="Q251" s="234"/>
      <c r="R251" s="115"/>
      <c r="T251" s="138" t="s">
        <v>3</v>
      </c>
      <c r="U251" s="42" t="s">
        <v>41</v>
      </c>
      <c r="V251" s="34"/>
      <c r="W251" s="139">
        <f>V251*K251</f>
        <v>0</v>
      </c>
      <c r="X251" s="139">
        <v>0</v>
      </c>
      <c r="Y251" s="139">
        <f>X251*K251</f>
        <v>0</v>
      </c>
      <c r="Z251" s="139">
        <v>0</v>
      </c>
      <c r="AA251" s="140">
        <f>Z251*K251</f>
        <v>0</v>
      </c>
      <c r="AR251" s="16" t="s">
        <v>244</v>
      </c>
      <c r="AT251" s="16" t="s">
        <v>125</v>
      </c>
      <c r="AU251" s="16" t="s">
        <v>108</v>
      </c>
      <c r="AY251" s="16" t="s">
        <v>123</v>
      </c>
      <c r="BE251" s="95">
        <f>IF(U251="základná",N251,0)</f>
        <v>0</v>
      </c>
      <c r="BF251" s="95">
        <f>IF(U251="znížená",N251,0)</f>
        <v>0</v>
      </c>
      <c r="BG251" s="95">
        <f>IF(U251="zákl. prenesená",N251,0)</f>
        <v>0</v>
      </c>
      <c r="BH251" s="95">
        <f>IF(U251="zníž. prenesená",N251,0)</f>
        <v>0</v>
      </c>
      <c r="BI251" s="95">
        <f>IF(U251="nulová",N251,0)</f>
        <v>0</v>
      </c>
      <c r="BJ251" s="16" t="s">
        <v>108</v>
      </c>
      <c r="BK251" s="141">
        <f>ROUND(L251*K251,3)</f>
        <v>0</v>
      </c>
      <c r="BL251" s="16" t="s">
        <v>244</v>
      </c>
      <c r="BM251" s="16" t="s">
        <v>326</v>
      </c>
    </row>
    <row r="252" spans="2:65" s="9" customFormat="1" ht="29.85" customHeight="1" x14ac:dyDescent="0.3">
      <c r="B252" s="123"/>
      <c r="C252" s="124"/>
      <c r="D252" s="133" t="s">
        <v>102</v>
      </c>
      <c r="E252" s="133"/>
      <c r="F252" s="133"/>
      <c r="G252" s="133"/>
      <c r="H252" s="133"/>
      <c r="I252" s="133"/>
      <c r="J252" s="133"/>
      <c r="K252" s="133"/>
      <c r="L252" s="133"/>
      <c r="M252" s="133"/>
      <c r="N252" s="253">
        <f>BK252</f>
        <v>0</v>
      </c>
      <c r="O252" s="254"/>
      <c r="P252" s="254"/>
      <c r="Q252" s="254"/>
      <c r="R252" s="126"/>
      <c r="T252" s="127"/>
      <c r="U252" s="124"/>
      <c r="V252" s="124"/>
      <c r="W252" s="128">
        <f>SUM(W253:W256)</f>
        <v>0</v>
      </c>
      <c r="X252" s="124"/>
      <c r="Y252" s="128">
        <f>SUM(Y253:Y256)</f>
        <v>0.12994529999999999</v>
      </c>
      <c r="Z252" s="124"/>
      <c r="AA252" s="129">
        <f>SUM(AA253:AA256)</f>
        <v>0</v>
      </c>
      <c r="AR252" s="130" t="s">
        <v>108</v>
      </c>
      <c r="AT252" s="131" t="s">
        <v>73</v>
      </c>
      <c r="AU252" s="131" t="s">
        <v>78</v>
      </c>
      <c r="AY252" s="130" t="s">
        <v>123</v>
      </c>
      <c r="BK252" s="132">
        <f>SUM(BK253:BK256)</f>
        <v>0</v>
      </c>
    </row>
    <row r="253" spans="2:65" s="1" customFormat="1" ht="44.25" customHeight="1" x14ac:dyDescent="0.3">
      <c r="B253" s="114"/>
      <c r="C253" s="134" t="s">
        <v>327</v>
      </c>
      <c r="D253" s="134" t="s">
        <v>125</v>
      </c>
      <c r="E253" s="135" t="s">
        <v>328</v>
      </c>
      <c r="F253" s="233" t="s">
        <v>329</v>
      </c>
      <c r="G253" s="234"/>
      <c r="H253" s="234"/>
      <c r="I253" s="234"/>
      <c r="J253" s="136" t="s">
        <v>176</v>
      </c>
      <c r="K253" s="137">
        <v>14.12</v>
      </c>
      <c r="L253" s="235">
        <v>0</v>
      </c>
      <c r="M253" s="234"/>
      <c r="N253" s="236">
        <f>ROUND(L253*K253,3)</f>
        <v>0</v>
      </c>
      <c r="O253" s="234"/>
      <c r="P253" s="234"/>
      <c r="Q253" s="234"/>
      <c r="R253" s="115"/>
      <c r="T253" s="138" t="s">
        <v>3</v>
      </c>
      <c r="U253" s="42" t="s">
        <v>41</v>
      </c>
      <c r="V253" s="34"/>
      <c r="W253" s="139">
        <f>V253*K253</f>
        <v>0</v>
      </c>
      <c r="X253" s="139">
        <v>3.0000000000000001E-5</v>
      </c>
      <c r="Y253" s="139">
        <f>X253*K253</f>
        <v>4.236E-4</v>
      </c>
      <c r="Z253" s="139">
        <v>0</v>
      </c>
      <c r="AA253" s="140">
        <f>Z253*K253</f>
        <v>0</v>
      </c>
      <c r="AR253" s="16" t="s">
        <v>244</v>
      </c>
      <c r="AT253" s="16" t="s">
        <v>125</v>
      </c>
      <c r="AU253" s="16" t="s">
        <v>108</v>
      </c>
      <c r="AY253" s="16" t="s">
        <v>123</v>
      </c>
      <c r="BE253" s="95">
        <f>IF(U253="základná",N253,0)</f>
        <v>0</v>
      </c>
      <c r="BF253" s="95">
        <f>IF(U253="znížená",N253,0)</f>
        <v>0</v>
      </c>
      <c r="BG253" s="95">
        <f>IF(U253="zákl. prenesená",N253,0)</f>
        <v>0</v>
      </c>
      <c r="BH253" s="95">
        <f>IF(U253="zníž. prenesená",N253,0)</f>
        <v>0</v>
      </c>
      <c r="BI253" s="95">
        <f>IF(U253="nulová",N253,0)</f>
        <v>0</v>
      </c>
      <c r="BJ253" s="16" t="s">
        <v>108</v>
      </c>
      <c r="BK253" s="141">
        <f>ROUND(L253*K253,3)</f>
        <v>0</v>
      </c>
      <c r="BL253" s="16" t="s">
        <v>244</v>
      </c>
      <c r="BM253" s="16" t="s">
        <v>330</v>
      </c>
    </row>
    <row r="254" spans="2:65" s="11" customFormat="1" ht="22.5" customHeight="1" x14ac:dyDescent="0.3">
      <c r="B254" s="150"/>
      <c r="C254" s="151"/>
      <c r="D254" s="151"/>
      <c r="E254" s="152" t="s">
        <v>3</v>
      </c>
      <c r="F254" s="255" t="s">
        <v>331</v>
      </c>
      <c r="G254" s="245"/>
      <c r="H254" s="245"/>
      <c r="I254" s="245"/>
      <c r="J254" s="151"/>
      <c r="K254" s="153">
        <v>14.12</v>
      </c>
      <c r="L254" s="151"/>
      <c r="M254" s="151"/>
      <c r="N254" s="151"/>
      <c r="O254" s="151"/>
      <c r="P254" s="151"/>
      <c r="Q254" s="151"/>
      <c r="R254" s="154"/>
      <c r="T254" s="155"/>
      <c r="U254" s="151"/>
      <c r="V254" s="151"/>
      <c r="W254" s="151"/>
      <c r="X254" s="151"/>
      <c r="Y254" s="151"/>
      <c r="Z254" s="151"/>
      <c r="AA254" s="156"/>
      <c r="AT254" s="157" t="s">
        <v>132</v>
      </c>
      <c r="AU254" s="157" t="s">
        <v>108</v>
      </c>
      <c r="AV254" s="11" t="s">
        <v>108</v>
      </c>
      <c r="AW254" s="11" t="s">
        <v>30</v>
      </c>
      <c r="AX254" s="11" t="s">
        <v>78</v>
      </c>
      <c r="AY254" s="157" t="s">
        <v>123</v>
      </c>
    </row>
    <row r="255" spans="2:65" s="1" customFormat="1" ht="22.5" customHeight="1" x14ac:dyDescent="0.3">
      <c r="B255" s="114"/>
      <c r="C255" s="166" t="s">
        <v>332</v>
      </c>
      <c r="D255" s="166" t="s">
        <v>180</v>
      </c>
      <c r="E255" s="167" t="s">
        <v>333</v>
      </c>
      <c r="F255" s="249" t="s">
        <v>334</v>
      </c>
      <c r="G255" s="250"/>
      <c r="H255" s="250"/>
      <c r="I255" s="250"/>
      <c r="J255" s="168" t="s">
        <v>176</v>
      </c>
      <c r="K255" s="169">
        <v>14.685</v>
      </c>
      <c r="L255" s="251">
        <v>0</v>
      </c>
      <c r="M255" s="250"/>
      <c r="N255" s="252">
        <f>ROUND(L255*K255,3)</f>
        <v>0</v>
      </c>
      <c r="O255" s="234"/>
      <c r="P255" s="234"/>
      <c r="Q255" s="234"/>
      <c r="R255" s="115"/>
      <c r="T255" s="138" t="s">
        <v>3</v>
      </c>
      <c r="U255" s="42" t="s">
        <v>41</v>
      </c>
      <c r="V255" s="34"/>
      <c r="W255" s="139">
        <f>V255*K255</f>
        <v>0</v>
      </c>
      <c r="X255" s="139">
        <v>8.8199999999999997E-3</v>
      </c>
      <c r="Y255" s="139">
        <f>X255*K255</f>
        <v>0.12952169999999999</v>
      </c>
      <c r="Z255" s="139">
        <v>0</v>
      </c>
      <c r="AA255" s="140">
        <f>Z255*K255</f>
        <v>0</v>
      </c>
      <c r="AR255" s="16" t="s">
        <v>279</v>
      </c>
      <c r="AT255" s="16" t="s">
        <v>180</v>
      </c>
      <c r="AU255" s="16" t="s">
        <v>108</v>
      </c>
      <c r="AY255" s="16" t="s">
        <v>123</v>
      </c>
      <c r="BE255" s="95">
        <f>IF(U255="základná",N255,0)</f>
        <v>0</v>
      </c>
      <c r="BF255" s="95">
        <f>IF(U255="znížená",N255,0)</f>
        <v>0</v>
      </c>
      <c r="BG255" s="95">
        <f>IF(U255="zákl. prenesená",N255,0)</f>
        <v>0</v>
      </c>
      <c r="BH255" s="95">
        <f>IF(U255="zníž. prenesená",N255,0)</f>
        <v>0</v>
      </c>
      <c r="BI255" s="95">
        <f>IF(U255="nulová",N255,0)</f>
        <v>0</v>
      </c>
      <c r="BJ255" s="16" t="s">
        <v>108</v>
      </c>
      <c r="BK255" s="141">
        <f>ROUND(L255*K255,3)</f>
        <v>0</v>
      </c>
      <c r="BL255" s="16" t="s">
        <v>244</v>
      </c>
      <c r="BM255" s="16" t="s">
        <v>335</v>
      </c>
    </row>
    <row r="256" spans="2:65" s="1" customFormat="1" ht="31.5" customHeight="1" x14ac:dyDescent="0.3">
      <c r="B256" s="114"/>
      <c r="C256" s="134" t="s">
        <v>336</v>
      </c>
      <c r="D256" s="134" t="s">
        <v>125</v>
      </c>
      <c r="E256" s="135" t="s">
        <v>337</v>
      </c>
      <c r="F256" s="233" t="s">
        <v>338</v>
      </c>
      <c r="G256" s="234"/>
      <c r="H256" s="234"/>
      <c r="I256" s="234"/>
      <c r="J256" s="136" t="s">
        <v>272</v>
      </c>
      <c r="K256" s="137">
        <v>0.13</v>
      </c>
      <c r="L256" s="235">
        <v>0</v>
      </c>
      <c r="M256" s="234"/>
      <c r="N256" s="236">
        <f>ROUND(L256*K256,3)</f>
        <v>0</v>
      </c>
      <c r="O256" s="234"/>
      <c r="P256" s="234"/>
      <c r="Q256" s="234"/>
      <c r="R256" s="115"/>
      <c r="T256" s="138" t="s">
        <v>3</v>
      </c>
      <c r="U256" s="42" t="s">
        <v>41</v>
      </c>
      <c r="V256" s="34"/>
      <c r="W256" s="139">
        <f>V256*K256</f>
        <v>0</v>
      </c>
      <c r="X256" s="139">
        <v>0</v>
      </c>
      <c r="Y256" s="139">
        <f>X256*K256</f>
        <v>0</v>
      </c>
      <c r="Z256" s="139">
        <v>0</v>
      </c>
      <c r="AA256" s="140">
        <f>Z256*K256</f>
        <v>0</v>
      </c>
      <c r="AR256" s="16" t="s">
        <v>244</v>
      </c>
      <c r="AT256" s="16" t="s">
        <v>125</v>
      </c>
      <c r="AU256" s="16" t="s">
        <v>108</v>
      </c>
      <c r="AY256" s="16" t="s">
        <v>123</v>
      </c>
      <c r="BE256" s="95">
        <f>IF(U256="základná",N256,0)</f>
        <v>0</v>
      </c>
      <c r="BF256" s="95">
        <f>IF(U256="znížená",N256,0)</f>
        <v>0</v>
      </c>
      <c r="BG256" s="95">
        <f>IF(U256="zákl. prenesená",N256,0)</f>
        <v>0</v>
      </c>
      <c r="BH256" s="95">
        <f>IF(U256="zníž. prenesená",N256,0)</f>
        <v>0</v>
      </c>
      <c r="BI256" s="95">
        <f>IF(U256="nulová",N256,0)</f>
        <v>0</v>
      </c>
      <c r="BJ256" s="16" t="s">
        <v>108</v>
      </c>
      <c r="BK256" s="141">
        <f>ROUND(L256*K256,3)</f>
        <v>0</v>
      </c>
      <c r="BL256" s="16" t="s">
        <v>244</v>
      </c>
      <c r="BM256" s="16" t="s">
        <v>339</v>
      </c>
    </row>
    <row r="257" spans="2:65" s="9" customFormat="1" ht="29.85" customHeight="1" x14ac:dyDescent="0.3">
      <c r="B257" s="123"/>
      <c r="C257" s="124"/>
      <c r="D257" s="133" t="s">
        <v>103</v>
      </c>
      <c r="E257" s="133"/>
      <c r="F257" s="133"/>
      <c r="G257" s="133"/>
      <c r="H257" s="133"/>
      <c r="I257" s="133"/>
      <c r="J257" s="133"/>
      <c r="K257" s="133"/>
      <c r="L257" s="133"/>
      <c r="M257" s="133"/>
      <c r="N257" s="253">
        <f>BK257</f>
        <v>0</v>
      </c>
      <c r="O257" s="254"/>
      <c r="P257" s="254"/>
      <c r="Q257" s="254"/>
      <c r="R257" s="126"/>
      <c r="T257" s="127"/>
      <c r="U257" s="124"/>
      <c r="V257" s="124"/>
      <c r="W257" s="128">
        <f>SUM(W258:W278)</f>
        <v>0</v>
      </c>
      <c r="X257" s="124"/>
      <c r="Y257" s="128">
        <f>SUM(Y258:Y278)</f>
        <v>2.5830400000000003E-2</v>
      </c>
      <c r="Z257" s="124"/>
      <c r="AA257" s="129">
        <f>SUM(AA258:AA278)</f>
        <v>0</v>
      </c>
      <c r="AR257" s="130" t="s">
        <v>108</v>
      </c>
      <c r="AT257" s="131" t="s">
        <v>73</v>
      </c>
      <c r="AU257" s="131" t="s">
        <v>78</v>
      </c>
      <c r="AY257" s="130" t="s">
        <v>123</v>
      </c>
      <c r="BK257" s="132">
        <f>SUM(BK258:BK278)</f>
        <v>0</v>
      </c>
    </row>
    <row r="258" spans="2:65" s="1" customFormat="1" ht="31.5" customHeight="1" x14ac:dyDescent="0.3">
      <c r="B258" s="114"/>
      <c r="C258" s="134" t="s">
        <v>13</v>
      </c>
      <c r="D258" s="134" t="s">
        <v>125</v>
      </c>
      <c r="E258" s="135" t="s">
        <v>340</v>
      </c>
      <c r="F258" s="233" t="s">
        <v>341</v>
      </c>
      <c r="G258" s="234"/>
      <c r="H258" s="234"/>
      <c r="I258" s="234"/>
      <c r="J258" s="136" t="s">
        <v>176</v>
      </c>
      <c r="K258" s="137">
        <v>80.72</v>
      </c>
      <c r="L258" s="235">
        <v>0</v>
      </c>
      <c r="M258" s="234"/>
      <c r="N258" s="236">
        <f>ROUND(L258*K258,3)</f>
        <v>0</v>
      </c>
      <c r="O258" s="234"/>
      <c r="P258" s="234"/>
      <c r="Q258" s="234"/>
      <c r="R258" s="115"/>
      <c r="T258" s="138" t="s">
        <v>3</v>
      </c>
      <c r="U258" s="42" t="s">
        <v>41</v>
      </c>
      <c r="V258" s="34"/>
      <c r="W258" s="139">
        <f>V258*K258</f>
        <v>0</v>
      </c>
      <c r="X258" s="139">
        <v>3.2000000000000003E-4</v>
      </c>
      <c r="Y258" s="139">
        <f>X258*K258</f>
        <v>2.5830400000000003E-2</v>
      </c>
      <c r="Z258" s="139">
        <v>0</v>
      </c>
      <c r="AA258" s="140">
        <f>Z258*K258</f>
        <v>0</v>
      </c>
      <c r="AR258" s="16" t="s">
        <v>244</v>
      </c>
      <c r="AT258" s="16" t="s">
        <v>125</v>
      </c>
      <c r="AU258" s="16" t="s">
        <v>108</v>
      </c>
      <c r="AY258" s="16" t="s">
        <v>123</v>
      </c>
      <c r="BE258" s="95">
        <f>IF(U258="základná",N258,0)</f>
        <v>0</v>
      </c>
      <c r="BF258" s="95">
        <f>IF(U258="znížená",N258,0)</f>
        <v>0</v>
      </c>
      <c r="BG258" s="95">
        <f>IF(U258="zákl. prenesená",N258,0)</f>
        <v>0</v>
      </c>
      <c r="BH258" s="95">
        <f>IF(U258="zníž. prenesená",N258,0)</f>
        <v>0</v>
      </c>
      <c r="BI258" s="95">
        <f>IF(U258="nulová",N258,0)</f>
        <v>0</v>
      </c>
      <c r="BJ258" s="16" t="s">
        <v>108</v>
      </c>
      <c r="BK258" s="141">
        <f>ROUND(L258*K258,3)</f>
        <v>0</v>
      </c>
      <c r="BL258" s="16" t="s">
        <v>244</v>
      </c>
      <c r="BM258" s="16" t="s">
        <v>342</v>
      </c>
    </row>
    <row r="259" spans="2:65" s="10" customFormat="1" ht="22.5" customHeight="1" x14ac:dyDescent="0.3">
      <c r="B259" s="142"/>
      <c r="C259" s="143"/>
      <c r="D259" s="143"/>
      <c r="E259" s="144" t="s">
        <v>3</v>
      </c>
      <c r="F259" s="237" t="s">
        <v>284</v>
      </c>
      <c r="G259" s="238"/>
      <c r="H259" s="238"/>
      <c r="I259" s="238"/>
      <c r="J259" s="143"/>
      <c r="K259" s="145" t="s">
        <v>3</v>
      </c>
      <c r="L259" s="143"/>
      <c r="M259" s="143"/>
      <c r="N259" s="143"/>
      <c r="O259" s="143"/>
      <c r="P259" s="143"/>
      <c r="Q259" s="143"/>
      <c r="R259" s="146"/>
      <c r="T259" s="147"/>
      <c r="U259" s="143"/>
      <c r="V259" s="143"/>
      <c r="W259" s="143"/>
      <c r="X259" s="143"/>
      <c r="Y259" s="143"/>
      <c r="Z259" s="143"/>
      <c r="AA259" s="148"/>
      <c r="AT259" s="149" t="s">
        <v>132</v>
      </c>
      <c r="AU259" s="149" t="s">
        <v>108</v>
      </c>
      <c r="AV259" s="10" t="s">
        <v>78</v>
      </c>
      <c r="AW259" s="10" t="s">
        <v>30</v>
      </c>
      <c r="AX259" s="10" t="s">
        <v>74</v>
      </c>
      <c r="AY259" s="149" t="s">
        <v>123</v>
      </c>
    </row>
    <row r="260" spans="2:65" s="11" customFormat="1" ht="22.5" customHeight="1" x14ac:dyDescent="0.3">
      <c r="B260" s="150"/>
      <c r="C260" s="151"/>
      <c r="D260" s="151"/>
      <c r="E260" s="152" t="s">
        <v>3</v>
      </c>
      <c r="F260" s="244" t="s">
        <v>343</v>
      </c>
      <c r="G260" s="245"/>
      <c r="H260" s="245"/>
      <c r="I260" s="245"/>
      <c r="J260" s="151"/>
      <c r="K260" s="153">
        <v>3.52</v>
      </c>
      <c r="L260" s="151"/>
      <c r="M260" s="151"/>
      <c r="N260" s="151"/>
      <c r="O260" s="151"/>
      <c r="P260" s="151"/>
      <c r="Q260" s="151"/>
      <c r="R260" s="154"/>
      <c r="T260" s="155"/>
      <c r="U260" s="151"/>
      <c r="V260" s="151"/>
      <c r="W260" s="151"/>
      <c r="X260" s="151"/>
      <c r="Y260" s="151"/>
      <c r="Z260" s="151"/>
      <c r="AA260" s="156"/>
      <c r="AT260" s="157" t="s">
        <v>132</v>
      </c>
      <c r="AU260" s="157" t="s">
        <v>108</v>
      </c>
      <c r="AV260" s="11" t="s">
        <v>108</v>
      </c>
      <c r="AW260" s="11" t="s">
        <v>30</v>
      </c>
      <c r="AX260" s="11" t="s">
        <v>74</v>
      </c>
      <c r="AY260" s="157" t="s">
        <v>123</v>
      </c>
    </row>
    <row r="261" spans="2:65" s="11" customFormat="1" ht="22.5" customHeight="1" x14ac:dyDescent="0.3">
      <c r="B261" s="150"/>
      <c r="C261" s="151"/>
      <c r="D261" s="151"/>
      <c r="E261" s="152" t="s">
        <v>3</v>
      </c>
      <c r="F261" s="244" t="s">
        <v>344</v>
      </c>
      <c r="G261" s="245"/>
      <c r="H261" s="245"/>
      <c r="I261" s="245"/>
      <c r="J261" s="151"/>
      <c r="K261" s="153">
        <v>1.32</v>
      </c>
      <c r="L261" s="151"/>
      <c r="M261" s="151"/>
      <c r="N261" s="151"/>
      <c r="O261" s="151"/>
      <c r="P261" s="151"/>
      <c r="Q261" s="151"/>
      <c r="R261" s="154"/>
      <c r="T261" s="155"/>
      <c r="U261" s="151"/>
      <c r="V261" s="151"/>
      <c r="W261" s="151"/>
      <c r="X261" s="151"/>
      <c r="Y261" s="151"/>
      <c r="Z261" s="151"/>
      <c r="AA261" s="156"/>
      <c r="AT261" s="157" t="s">
        <v>132</v>
      </c>
      <c r="AU261" s="157" t="s">
        <v>108</v>
      </c>
      <c r="AV261" s="11" t="s">
        <v>108</v>
      </c>
      <c r="AW261" s="11" t="s">
        <v>30</v>
      </c>
      <c r="AX261" s="11" t="s">
        <v>74</v>
      </c>
      <c r="AY261" s="157" t="s">
        <v>123</v>
      </c>
    </row>
    <row r="262" spans="2:65" s="11" customFormat="1" ht="22.5" customHeight="1" x14ac:dyDescent="0.3">
      <c r="B262" s="150"/>
      <c r="C262" s="151"/>
      <c r="D262" s="151"/>
      <c r="E262" s="152" t="s">
        <v>3</v>
      </c>
      <c r="F262" s="244" t="s">
        <v>345</v>
      </c>
      <c r="G262" s="245"/>
      <c r="H262" s="245"/>
      <c r="I262" s="245"/>
      <c r="J262" s="151"/>
      <c r="K262" s="153">
        <v>3.36</v>
      </c>
      <c r="L262" s="151"/>
      <c r="M262" s="151"/>
      <c r="N262" s="151"/>
      <c r="O262" s="151"/>
      <c r="P262" s="151"/>
      <c r="Q262" s="151"/>
      <c r="R262" s="154"/>
      <c r="T262" s="155"/>
      <c r="U262" s="151"/>
      <c r="V262" s="151"/>
      <c r="W262" s="151"/>
      <c r="X262" s="151"/>
      <c r="Y262" s="151"/>
      <c r="Z262" s="151"/>
      <c r="AA262" s="156"/>
      <c r="AT262" s="157" t="s">
        <v>132</v>
      </c>
      <c r="AU262" s="157" t="s">
        <v>108</v>
      </c>
      <c r="AV262" s="11" t="s">
        <v>108</v>
      </c>
      <c r="AW262" s="11" t="s">
        <v>30</v>
      </c>
      <c r="AX262" s="11" t="s">
        <v>74</v>
      </c>
      <c r="AY262" s="157" t="s">
        <v>123</v>
      </c>
    </row>
    <row r="263" spans="2:65" s="11" customFormat="1" ht="22.5" customHeight="1" x14ac:dyDescent="0.3">
      <c r="B263" s="150"/>
      <c r="C263" s="151"/>
      <c r="D263" s="151"/>
      <c r="E263" s="152" t="s">
        <v>3</v>
      </c>
      <c r="F263" s="244" t="s">
        <v>346</v>
      </c>
      <c r="G263" s="245"/>
      <c r="H263" s="245"/>
      <c r="I263" s="245"/>
      <c r="J263" s="151"/>
      <c r="K263" s="153">
        <v>0.48</v>
      </c>
      <c r="L263" s="151"/>
      <c r="M263" s="151"/>
      <c r="N263" s="151"/>
      <c r="O263" s="151"/>
      <c r="P263" s="151"/>
      <c r="Q263" s="151"/>
      <c r="R263" s="154"/>
      <c r="T263" s="155"/>
      <c r="U263" s="151"/>
      <c r="V263" s="151"/>
      <c r="W263" s="151"/>
      <c r="X263" s="151"/>
      <c r="Y263" s="151"/>
      <c r="Z263" s="151"/>
      <c r="AA263" s="156"/>
      <c r="AT263" s="157" t="s">
        <v>132</v>
      </c>
      <c r="AU263" s="157" t="s">
        <v>108</v>
      </c>
      <c r="AV263" s="11" t="s">
        <v>108</v>
      </c>
      <c r="AW263" s="11" t="s">
        <v>30</v>
      </c>
      <c r="AX263" s="11" t="s">
        <v>74</v>
      </c>
      <c r="AY263" s="157" t="s">
        <v>123</v>
      </c>
    </row>
    <row r="264" spans="2:65" s="10" customFormat="1" ht="22.5" customHeight="1" x14ac:dyDescent="0.3">
      <c r="B264" s="142"/>
      <c r="C264" s="143"/>
      <c r="D264" s="143"/>
      <c r="E264" s="144" t="s">
        <v>3</v>
      </c>
      <c r="F264" s="248" t="s">
        <v>289</v>
      </c>
      <c r="G264" s="238"/>
      <c r="H264" s="238"/>
      <c r="I264" s="238"/>
      <c r="J264" s="143"/>
      <c r="K264" s="145" t="s">
        <v>3</v>
      </c>
      <c r="L264" s="143"/>
      <c r="M264" s="143"/>
      <c r="N264" s="143"/>
      <c r="O264" s="143"/>
      <c r="P264" s="143"/>
      <c r="Q264" s="143"/>
      <c r="R264" s="146"/>
      <c r="T264" s="147"/>
      <c r="U264" s="143"/>
      <c r="V264" s="143"/>
      <c r="W264" s="143"/>
      <c r="X264" s="143"/>
      <c r="Y264" s="143"/>
      <c r="Z264" s="143"/>
      <c r="AA264" s="148"/>
      <c r="AT264" s="149" t="s">
        <v>132</v>
      </c>
      <c r="AU264" s="149" t="s">
        <v>108</v>
      </c>
      <c r="AV264" s="10" t="s">
        <v>78</v>
      </c>
      <c r="AW264" s="10" t="s">
        <v>30</v>
      </c>
      <c r="AX264" s="10" t="s">
        <v>74</v>
      </c>
      <c r="AY264" s="149" t="s">
        <v>123</v>
      </c>
    </row>
    <row r="265" spans="2:65" s="11" customFormat="1" ht="22.5" customHeight="1" x14ac:dyDescent="0.3">
      <c r="B265" s="150"/>
      <c r="C265" s="151"/>
      <c r="D265" s="151"/>
      <c r="E265" s="152" t="s">
        <v>3</v>
      </c>
      <c r="F265" s="244" t="s">
        <v>347</v>
      </c>
      <c r="G265" s="245"/>
      <c r="H265" s="245"/>
      <c r="I265" s="245"/>
      <c r="J265" s="151"/>
      <c r="K265" s="153">
        <v>2.4</v>
      </c>
      <c r="L265" s="151"/>
      <c r="M265" s="151"/>
      <c r="N265" s="151"/>
      <c r="O265" s="151"/>
      <c r="P265" s="151"/>
      <c r="Q265" s="151"/>
      <c r="R265" s="154"/>
      <c r="T265" s="155"/>
      <c r="U265" s="151"/>
      <c r="V265" s="151"/>
      <c r="W265" s="151"/>
      <c r="X265" s="151"/>
      <c r="Y265" s="151"/>
      <c r="Z265" s="151"/>
      <c r="AA265" s="156"/>
      <c r="AT265" s="157" t="s">
        <v>132</v>
      </c>
      <c r="AU265" s="157" t="s">
        <v>108</v>
      </c>
      <c r="AV265" s="11" t="s">
        <v>108</v>
      </c>
      <c r="AW265" s="11" t="s">
        <v>30</v>
      </c>
      <c r="AX265" s="11" t="s">
        <v>74</v>
      </c>
      <c r="AY265" s="157" t="s">
        <v>123</v>
      </c>
    </row>
    <row r="266" spans="2:65" s="10" customFormat="1" ht="22.5" customHeight="1" x14ac:dyDescent="0.3">
      <c r="B266" s="142"/>
      <c r="C266" s="143"/>
      <c r="D266" s="143"/>
      <c r="E266" s="144" t="s">
        <v>3</v>
      </c>
      <c r="F266" s="248" t="s">
        <v>291</v>
      </c>
      <c r="G266" s="238"/>
      <c r="H266" s="238"/>
      <c r="I266" s="238"/>
      <c r="J266" s="143"/>
      <c r="K266" s="145" t="s">
        <v>3</v>
      </c>
      <c r="L266" s="143"/>
      <c r="M266" s="143"/>
      <c r="N266" s="143"/>
      <c r="O266" s="143"/>
      <c r="P266" s="143"/>
      <c r="Q266" s="143"/>
      <c r="R266" s="146"/>
      <c r="T266" s="147"/>
      <c r="U266" s="143"/>
      <c r="V266" s="143"/>
      <c r="W266" s="143"/>
      <c r="X266" s="143"/>
      <c r="Y266" s="143"/>
      <c r="Z266" s="143"/>
      <c r="AA266" s="148"/>
      <c r="AT266" s="149" t="s">
        <v>132</v>
      </c>
      <c r="AU266" s="149" t="s">
        <v>108</v>
      </c>
      <c r="AV266" s="10" t="s">
        <v>78</v>
      </c>
      <c r="AW266" s="10" t="s">
        <v>30</v>
      </c>
      <c r="AX266" s="10" t="s">
        <v>74</v>
      </c>
      <c r="AY266" s="149" t="s">
        <v>123</v>
      </c>
    </row>
    <row r="267" spans="2:65" s="11" customFormat="1" ht="22.5" customHeight="1" x14ac:dyDescent="0.3">
      <c r="B267" s="150"/>
      <c r="C267" s="151"/>
      <c r="D267" s="151"/>
      <c r="E267" s="152" t="s">
        <v>3</v>
      </c>
      <c r="F267" s="244" t="s">
        <v>348</v>
      </c>
      <c r="G267" s="245"/>
      <c r="H267" s="245"/>
      <c r="I267" s="245"/>
      <c r="J267" s="151"/>
      <c r="K267" s="153">
        <v>4.2</v>
      </c>
      <c r="L267" s="151"/>
      <c r="M267" s="151"/>
      <c r="N267" s="151"/>
      <c r="O267" s="151"/>
      <c r="P267" s="151"/>
      <c r="Q267" s="151"/>
      <c r="R267" s="154"/>
      <c r="T267" s="155"/>
      <c r="U267" s="151"/>
      <c r="V267" s="151"/>
      <c r="W267" s="151"/>
      <c r="X267" s="151"/>
      <c r="Y267" s="151"/>
      <c r="Z267" s="151"/>
      <c r="AA267" s="156"/>
      <c r="AT267" s="157" t="s">
        <v>132</v>
      </c>
      <c r="AU267" s="157" t="s">
        <v>108</v>
      </c>
      <c r="AV267" s="11" t="s">
        <v>108</v>
      </c>
      <c r="AW267" s="11" t="s">
        <v>30</v>
      </c>
      <c r="AX267" s="11" t="s">
        <v>74</v>
      </c>
      <c r="AY267" s="157" t="s">
        <v>123</v>
      </c>
    </row>
    <row r="268" spans="2:65" s="11" customFormat="1" ht="22.5" customHeight="1" x14ac:dyDescent="0.3">
      <c r="B268" s="150"/>
      <c r="C268" s="151"/>
      <c r="D268" s="151"/>
      <c r="E268" s="152" t="s">
        <v>3</v>
      </c>
      <c r="F268" s="244" t="s">
        <v>349</v>
      </c>
      <c r="G268" s="245"/>
      <c r="H268" s="245"/>
      <c r="I268" s="245"/>
      <c r="J268" s="151"/>
      <c r="K268" s="153">
        <v>0.6</v>
      </c>
      <c r="L268" s="151"/>
      <c r="M268" s="151"/>
      <c r="N268" s="151"/>
      <c r="O268" s="151"/>
      <c r="P268" s="151"/>
      <c r="Q268" s="151"/>
      <c r="R268" s="154"/>
      <c r="T268" s="155"/>
      <c r="U268" s="151"/>
      <c r="V268" s="151"/>
      <c r="W268" s="151"/>
      <c r="X268" s="151"/>
      <c r="Y268" s="151"/>
      <c r="Z268" s="151"/>
      <c r="AA268" s="156"/>
      <c r="AT268" s="157" t="s">
        <v>132</v>
      </c>
      <c r="AU268" s="157" t="s">
        <v>108</v>
      </c>
      <c r="AV268" s="11" t="s">
        <v>108</v>
      </c>
      <c r="AW268" s="11" t="s">
        <v>30</v>
      </c>
      <c r="AX268" s="11" t="s">
        <v>74</v>
      </c>
      <c r="AY268" s="157" t="s">
        <v>123</v>
      </c>
    </row>
    <row r="269" spans="2:65" s="10" customFormat="1" ht="22.5" customHeight="1" x14ac:dyDescent="0.3">
      <c r="B269" s="142"/>
      <c r="C269" s="143"/>
      <c r="D269" s="143"/>
      <c r="E269" s="144" t="s">
        <v>3</v>
      </c>
      <c r="F269" s="248" t="s">
        <v>294</v>
      </c>
      <c r="G269" s="238"/>
      <c r="H269" s="238"/>
      <c r="I269" s="238"/>
      <c r="J269" s="143"/>
      <c r="K269" s="145" t="s">
        <v>3</v>
      </c>
      <c r="L269" s="143"/>
      <c r="M269" s="143"/>
      <c r="N269" s="143"/>
      <c r="O269" s="143"/>
      <c r="P269" s="143"/>
      <c r="Q269" s="143"/>
      <c r="R269" s="146"/>
      <c r="T269" s="147"/>
      <c r="U269" s="143"/>
      <c r="V269" s="143"/>
      <c r="W269" s="143"/>
      <c r="X269" s="143"/>
      <c r="Y269" s="143"/>
      <c r="Z269" s="143"/>
      <c r="AA269" s="148"/>
      <c r="AT269" s="149" t="s">
        <v>132</v>
      </c>
      <c r="AU269" s="149" t="s">
        <v>108</v>
      </c>
      <c r="AV269" s="10" t="s">
        <v>78</v>
      </c>
      <c r="AW269" s="10" t="s">
        <v>30</v>
      </c>
      <c r="AX269" s="10" t="s">
        <v>74</v>
      </c>
      <c r="AY269" s="149" t="s">
        <v>123</v>
      </c>
    </row>
    <row r="270" spans="2:65" s="11" customFormat="1" ht="22.5" customHeight="1" x14ac:dyDescent="0.3">
      <c r="B270" s="150"/>
      <c r="C270" s="151"/>
      <c r="D270" s="151"/>
      <c r="E270" s="152" t="s">
        <v>3</v>
      </c>
      <c r="F270" s="244" t="s">
        <v>350</v>
      </c>
      <c r="G270" s="245"/>
      <c r="H270" s="245"/>
      <c r="I270" s="245"/>
      <c r="J270" s="151"/>
      <c r="K270" s="153">
        <v>1.38</v>
      </c>
      <c r="L270" s="151"/>
      <c r="M270" s="151"/>
      <c r="N270" s="151"/>
      <c r="O270" s="151"/>
      <c r="P270" s="151"/>
      <c r="Q270" s="151"/>
      <c r="R270" s="154"/>
      <c r="T270" s="155"/>
      <c r="U270" s="151"/>
      <c r="V270" s="151"/>
      <c r="W270" s="151"/>
      <c r="X270" s="151"/>
      <c r="Y270" s="151"/>
      <c r="Z270" s="151"/>
      <c r="AA270" s="156"/>
      <c r="AT270" s="157" t="s">
        <v>132</v>
      </c>
      <c r="AU270" s="157" t="s">
        <v>108</v>
      </c>
      <c r="AV270" s="11" t="s">
        <v>108</v>
      </c>
      <c r="AW270" s="11" t="s">
        <v>30</v>
      </c>
      <c r="AX270" s="11" t="s">
        <v>74</v>
      </c>
      <c r="AY270" s="157" t="s">
        <v>123</v>
      </c>
    </row>
    <row r="271" spans="2:65" s="11" customFormat="1" ht="22.5" customHeight="1" x14ac:dyDescent="0.3">
      <c r="B271" s="150"/>
      <c r="C271" s="151"/>
      <c r="D271" s="151"/>
      <c r="E271" s="152" t="s">
        <v>3</v>
      </c>
      <c r="F271" s="244" t="s">
        <v>351</v>
      </c>
      <c r="G271" s="245"/>
      <c r="H271" s="245"/>
      <c r="I271" s="245"/>
      <c r="J271" s="151"/>
      <c r="K271" s="153">
        <v>1.86</v>
      </c>
      <c r="L271" s="151"/>
      <c r="M271" s="151"/>
      <c r="N271" s="151"/>
      <c r="O271" s="151"/>
      <c r="P271" s="151"/>
      <c r="Q271" s="151"/>
      <c r="R271" s="154"/>
      <c r="T271" s="155"/>
      <c r="U271" s="151"/>
      <c r="V271" s="151"/>
      <c r="W271" s="151"/>
      <c r="X271" s="151"/>
      <c r="Y271" s="151"/>
      <c r="Z271" s="151"/>
      <c r="AA271" s="156"/>
      <c r="AT271" s="157" t="s">
        <v>132</v>
      </c>
      <c r="AU271" s="157" t="s">
        <v>108</v>
      </c>
      <c r="AV271" s="11" t="s">
        <v>108</v>
      </c>
      <c r="AW271" s="11" t="s">
        <v>30</v>
      </c>
      <c r="AX271" s="11" t="s">
        <v>74</v>
      </c>
      <c r="AY271" s="157" t="s">
        <v>123</v>
      </c>
    </row>
    <row r="272" spans="2:65" s="11" customFormat="1" ht="22.5" customHeight="1" x14ac:dyDescent="0.3">
      <c r="B272" s="150"/>
      <c r="C272" s="151"/>
      <c r="D272" s="151"/>
      <c r="E272" s="152" t="s">
        <v>3</v>
      </c>
      <c r="F272" s="244" t="s">
        <v>352</v>
      </c>
      <c r="G272" s="245"/>
      <c r="H272" s="245"/>
      <c r="I272" s="245"/>
      <c r="J272" s="151"/>
      <c r="K272" s="153">
        <v>5.76</v>
      </c>
      <c r="L272" s="151"/>
      <c r="M272" s="151"/>
      <c r="N272" s="151"/>
      <c r="O272" s="151"/>
      <c r="P272" s="151"/>
      <c r="Q272" s="151"/>
      <c r="R272" s="154"/>
      <c r="T272" s="155"/>
      <c r="U272" s="151"/>
      <c r="V272" s="151"/>
      <c r="W272" s="151"/>
      <c r="X272" s="151"/>
      <c r="Y272" s="151"/>
      <c r="Z272" s="151"/>
      <c r="AA272" s="156"/>
      <c r="AT272" s="157" t="s">
        <v>132</v>
      </c>
      <c r="AU272" s="157" t="s">
        <v>108</v>
      </c>
      <c r="AV272" s="11" t="s">
        <v>108</v>
      </c>
      <c r="AW272" s="11" t="s">
        <v>30</v>
      </c>
      <c r="AX272" s="11" t="s">
        <v>74</v>
      </c>
      <c r="AY272" s="157" t="s">
        <v>123</v>
      </c>
    </row>
    <row r="273" spans="2:65" s="10" customFormat="1" ht="22.5" customHeight="1" x14ac:dyDescent="0.3">
      <c r="B273" s="142"/>
      <c r="C273" s="143"/>
      <c r="D273" s="143"/>
      <c r="E273" s="144" t="s">
        <v>3</v>
      </c>
      <c r="F273" s="248" t="s">
        <v>312</v>
      </c>
      <c r="G273" s="238"/>
      <c r="H273" s="238"/>
      <c r="I273" s="238"/>
      <c r="J273" s="143"/>
      <c r="K273" s="145" t="s">
        <v>3</v>
      </c>
      <c r="L273" s="143"/>
      <c r="M273" s="143"/>
      <c r="N273" s="143"/>
      <c r="O273" s="143"/>
      <c r="P273" s="143"/>
      <c r="Q273" s="143"/>
      <c r="R273" s="146"/>
      <c r="T273" s="147"/>
      <c r="U273" s="143"/>
      <c r="V273" s="143"/>
      <c r="W273" s="143"/>
      <c r="X273" s="143"/>
      <c r="Y273" s="143"/>
      <c r="Z273" s="143"/>
      <c r="AA273" s="148"/>
      <c r="AT273" s="149" t="s">
        <v>132</v>
      </c>
      <c r="AU273" s="149" t="s">
        <v>108</v>
      </c>
      <c r="AV273" s="10" t="s">
        <v>78</v>
      </c>
      <c r="AW273" s="10" t="s">
        <v>30</v>
      </c>
      <c r="AX273" s="10" t="s">
        <v>74</v>
      </c>
      <c r="AY273" s="149" t="s">
        <v>123</v>
      </c>
    </row>
    <row r="274" spans="2:65" s="11" customFormat="1" ht="22.5" customHeight="1" x14ac:dyDescent="0.3">
      <c r="B274" s="150"/>
      <c r="C274" s="151"/>
      <c r="D274" s="151"/>
      <c r="E274" s="152" t="s">
        <v>3</v>
      </c>
      <c r="F274" s="244" t="s">
        <v>353</v>
      </c>
      <c r="G274" s="245"/>
      <c r="H274" s="245"/>
      <c r="I274" s="245"/>
      <c r="J274" s="151"/>
      <c r="K274" s="153">
        <v>24</v>
      </c>
      <c r="L274" s="151"/>
      <c r="M274" s="151"/>
      <c r="N274" s="151"/>
      <c r="O274" s="151"/>
      <c r="P274" s="151"/>
      <c r="Q274" s="151"/>
      <c r="R274" s="154"/>
      <c r="T274" s="155"/>
      <c r="U274" s="151"/>
      <c r="V274" s="151"/>
      <c r="W274" s="151"/>
      <c r="X274" s="151"/>
      <c r="Y274" s="151"/>
      <c r="Z274" s="151"/>
      <c r="AA274" s="156"/>
      <c r="AT274" s="157" t="s">
        <v>132</v>
      </c>
      <c r="AU274" s="157" t="s">
        <v>108</v>
      </c>
      <c r="AV274" s="11" t="s">
        <v>108</v>
      </c>
      <c r="AW274" s="11" t="s">
        <v>30</v>
      </c>
      <c r="AX274" s="11" t="s">
        <v>74</v>
      </c>
      <c r="AY274" s="157" t="s">
        <v>123</v>
      </c>
    </row>
    <row r="275" spans="2:65" s="11" customFormat="1" ht="22.5" customHeight="1" x14ac:dyDescent="0.3">
      <c r="B275" s="150"/>
      <c r="C275" s="151"/>
      <c r="D275" s="151"/>
      <c r="E275" s="152" t="s">
        <v>3</v>
      </c>
      <c r="F275" s="244" t="s">
        <v>354</v>
      </c>
      <c r="G275" s="245"/>
      <c r="H275" s="245"/>
      <c r="I275" s="245"/>
      <c r="J275" s="151"/>
      <c r="K275" s="153">
        <v>3.6</v>
      </c>
      <c r="L275" s="151"/>
      <c r="M275" s="151"/>
      <c r="N275" s="151"/>
      <c r="O275" s="151"/>
      <c r="P275" s="151"/>
      <c r="Q275" s="151"/>
      <c r="R275" s="154"/>
      <c r="T275" s="155"/>
      <c r="U275" s="151"/>
      <c r="V275" s="151"/>
      <c r="W275" s="151"/>
      <c r="X275" s="151"/>
      <c r="Y275" s="151"/>
      <c r="Z275" s="151"/>
      <c r="AA275" s="156"/>
      <c r="AT275" s="157" t="s">
        <v>132</v>
      </c>
      <c r="AU275" s="157" t="s">
        <v>108</v>
      </c>
      <c r="AV275" s="11" t="s">
        <v>108</v>
      </c>
      <c r="AW275" s="11" t="s">
        <v>30</v>
      </c>
      <c r="AX275" s="11" t="s">
        <v>74</v>
      </c>
      <c r="AY275" s="157" t="s">
        <v>123</v>
      </c>
    </row>
    <row r="276" spans="2:65" s="10" customFormat="1" ht="22.5" customHeight="1" x14ac:dyDescent="0.3">
      <c r="B276" s="142"/>
      <c r="C276" s="143"/>
      <c r="D276" s="143"/>
      <c r="E276" s="144" t="s">
        <v>3</v>
      </c>
      <c r="F276" s="248" t="s">
        <v>355</v>
      </c>
      <c r="G276" s="238"/>
      <c r="H276" s="238"/>
      <c r="I276" s="238"/>
      <c r="J276" s="143"/>
      <c r="K276" s="145" t="s">
        <v>3</v>
      </c>
      <c r="L276" s="143"/>
      <c r="M276" s="143"/>
      <c r="N276" s="143"/>
      <c r="O276" s="143"/>
      <c r="P276" s="143"/>
      <c r="Q276" s="143"/>
      <c r="R276" s="146"/>
      <c r="T276" s="147"/>
      <c r="U276" s="143"/>
      <c r="V276" s="143"/>
      <c r="W276" s="143"/>
      <c r="X276" s="143"/>
      <c r="Y276" s="143"/>
      <c r="Z276" s="143"/>
      <c r="AA276" s="148"/>
      <c r="AT276" s="149" t="s">
        <v>132</v>
      </c>
      <c r="AU276" s="149" t="s">
        <v>108</v>
      </c>
      <c r="AV276" s="10" t="s">
        <v>78</v>
      </c>
      <c r="AW276" s="10" t="s">
        <v>30</v>
      </c>
      <c r="AX276" s="10" t="s">
        <v>74</v>
      </c>
      <c r="AY276" s="149" t="s">
        <v>123</v>
      </c>
    </row>
    <row r="277" spans="2:65" s="11" customFormat="1" ht="22.5" customHeight="1" x14ac:dyDescent="0.3">
      <c r="B277" s="150"/>
      <c r="C277" s="151"/>
      <c r="D277" s="151"/>
      <c r="E277" s="152" t="s">
        <v>3</v>
      </c>
      <c r="F277" s="244" t="s">
        <v>356</v>
      </c>
      <c r="G277" s="245"/>
      <c r="H277" s="245"/>
      <c r="I277" s="245"/>
      <c r="J277" s="151"/>
      <c r="K277" s="153">
        <v>28.24</v>
      </c>
      <c r="L277" s="151"/>
      <c r="M277" s="151"/>
      <c r="N277" s="151"/>
      <c r="O277" s="151"/>
      <c r="P277" s="151"/>
      <c r="Q277" s="151"/>
      <c r="R277" s="154"/>
      <c r="T277" s="155"/>
      <c r="U277" s="151"/>
      <c r="V277" s="151"/>
      <c r="W277" s="151"/>
      <c r="X277" s="151"/>
      <c r="Y277" s="151"/>
      <c r="Z277" s="151"/>
      <c r="AA277" s="156"/>
      <c r="AT277" s="157" t="s">
        <v>132</v>
      </c>
      <c r="AU277" s="157" t="s">
        <v>108</v>
      </c>
      <c r="AV277" s="11" t="s">
        <v>108</v>
      </c>
      <c r="AW277" s="11" t="s">
        <v>30</v>
      </c>
      <c r="AX277" s="11" t="s">
        <v>74</v>
      </c>
      <c r="AY277" s="157" t="s">
        <v>123</v>
      </c>
    </row>
    <row r="278" spans="2:65" s="12" customFormat="1" ht="22.5" customHeight="1" x14ac:dyDescent="0.3">
      <c r="B278" s="158"/>
      <c r="C278" s="159"/>
      <c r="D278" s="159"/>
      <c r="E278" s="160" t="s">
        <v>3</v>
      </c>
      <c r="F278" s="246" t="s">
        <v>134</v>
      </c>
      <c r="G278" s="247"/>
      <c r="H278" s="247"/>
      <c r="I278" s="247"/>
      <c r="J278" s="159"/>
      <c r="K278" s="161">
        <v>80.72</v>
      </c>
      <c r="L278" s="159"/>
      <c r="M278" s="159"/>
      <c r="N278" s="159"/>
      <c r="O278" s="159"/>
      <c r="P278" s="159"/>
      <c r="Q278" s="159"/>
      <c r="R278" s="162"/>
      <c r="T278" s="163"/>
      <c r="U278" s="159"/>
      <c r="V278" s="159"/>
      <c r="W278" s="159"/>
      <c r="X278" s="159"/>
      <c r="Y278" s="159"/>
      <c r="Z278" s="159"/>
      <c r="AA278" s="164"/>
      <c r="AT278" s="165" t="s">
        <v>132</v>
      </c>
      <c r="AU278" s="165" t="s">
        <v>108</v>
      </c>
      <c r="AV278" s="12" t="s">
        <v>129</v>
      </c>
      <c r="AW278" s="12" t="s">
        <v>30</v>
      </c>
      <c r="AX278" s="12" t="s">
        <v>78</v>
      </c>
      <c r="AY278" s="165" t="s">
        <v>123</v>
      </c>
    </row>
    <row r="279" spans="2:65" s="9" customFormat="1" ht="37.35" customHeight="1" x14ac:dyDescent="0.35">
      <c r="B279" s="123"/>
      <c r="C279" s="124"/>
      <c r="D279" s="125" t="s">
        <v>104</v>
      </c>
      <c r="E279" s="125"/>
      <c r="F279" s="125"/>
      <c r="G279" s="125"/>
      <c r="H279" s="125"/>
      <c r="I279" s="125"/>
      <c r="J279" s="125"/>
      <c r="K279" s="125"/>
      <c r="L279" s="125"/>
      <c r="M279" s="125"/>
      <c r="N279" s="227">
        <f>BK279</f>
        <v>0</v>
      </c>
      <c r="O279" s="241"/>
      <c r="P279" s="241"/>
      <c r="Q279" s="241"/>
      <c r="R279" s="126"/>
      <c r="T279" s="127"/>
      <c r="U279" s="124"/>
      <c r="V279" s="124"/>
      <c r="W279" s="128">
        <f>W280</f>
        <v>0</v>
      </c>
      <c r="X279" s="124"/>
      <c r="Y279" s="128">
        <f>Y280</f>
        <v>0</v>
      </c>
      <c r="Z279" s="124"/>
      <c r="AA279" s="129">
        <f>AA280</f>
        <v>0</v>
      </c>
      <c r="AR279" s="130" t="s">
        <v>156</v>
      </c>
      <c r="AT279" s="131" t="s">
        <v>73</v>
      </c>
      <c r="AU279" s="131" t="s">
        <v>74</v>
      </c>
      <c r="AY279" s="130" t="s">
        <v>123</v>
      </c>
      <c r="BK279" s="132">
        <f>BK280</f>
        <v>0</v>
      </c>
    </row>
    <row r="280" spans="2:65" s="9" customFormat="1" ht="19.899999999999999" customHeight="1" x14ac:dyDescent="0.3">
      <c r="B280" s="123"/>
      <c r="C280" s="124"/>
      <c r="D280" s="133" t="s">
        <v>105</v>
      </c>
      <c r="E280" s="133"/>
      <c r="F280" s="133"/>
      <c r="G280" s="133"/>
      <c r="H280" s="133"/>
      <c r="I280" s="133"/>
      <c r="J280" s="133"/>
      <c r="K280" s="133"/>
      <c r="L280" s="133"/>
      <c r="M280" s="133"/>
      <c r="N280" s="242">
        <f>BK280</f>
        <v>0</v>
      </c>
      <c r="O280" s="243"/>
      <c r="P280" s="243"/>
      <c r="Q280" s="243"/>
      <c r="R280" s="126"/>
      <c r="T280" s="127"/>
      <c r="U280" s="124"/>
      <c r="V280" s="124"/>
      <c r="W280" s="128">
        <f>W281</f>
        <v>0</v>
      </c>
      <c r="X280" s="124"/>
      <c r="Y280" s="128">
        <f>Y281</f>
        <v>0</v>
      </c>
      <c r="Z280" s="124"/>
      <c r="AA280" s="129">
        <f>AA281</f>
        <v>0</v>
      </c>
      <c r="AR280" s="130" t="s">
        <v>156</v>
      </c>
      <c r="AT280" s="131" t="s">
        <v>73</v>
      </c>
      <c r="AU280" s="131" t="s">
        <v>78</v>
      </c>
      <c r="AY280" s="130" t="s">
        <v>123</v>
      </c>
      <c r="BK280" s="132">
        <f>BK281</f>
        <v>0</v>
      </c>
    </row>
    <row r="281" spans="2:65" s="1" customFormat="1" ht="31.5" customHeight="1" x14ac:dyDescent="0.3">
      <c r="B281" s="114"/>
      <c r="C281" s="134" t="s">
        <v>78</v>
      </c>
      <c r="D281" s="134" t="s">
        <v>125</v>
      </c>
      <c r="E281" s="135" t="s">
        <v>357</v>
      </c>
      <c r="F281" s="233" t="s">
        <v>358</v>
      </c>
      <c r="G281" s="234"/>
      <c r="H281" s="234"/>
      <c r="I281" s="234"/>
      <c r="J281" s="136" t="s">
        <v>359</v>
      </c>
      <c r="K281" s="137">
        <v>300</v>
      </c>
      <c r="L281" s="235">
        <v>0</v>
      </c>
      <c r="M281" s="234"/>
      <c r="N281" s="236">
        <f>ROUND(L281*K281,3)</f>
        <v>0</v>
      </c>
      <c r="O281" s="234"/>
      <c r="P281" s="234"/>
      <c r="Q281" s="234"/>
      <c r="R281" s="115"/>
      <c r="T281" s="138" t="s">
        <v>3</v>
      </c>
      <c r="U281" s="42" t="s">
        <v>41</v>
      </c>
      <c r="V281" s="34"/>
      <c r="W281" s="139">
        <f>V281*K281</f>
        <v>0</v>
      </c>
      <c r="X281" s="139">
        <v>0</v>
      </c>
      <c r="Y281" s="139">
        <f>X281*K281</f>
        <v>0</v>
      </c>
      <c r="Z281" s="139">
        <v>0</v>
      </c>
      <c r="AA281" s="140">
        <f>Z281*K281</f>
        <v>0</v>
      </c>
      <c r="AR281" s="16" t="s">
        <v>360</v>
      </c>
      <c r="AT281" s="16" t="s">
        <v>125</v>
      </c>
      <c r="AU281" s="16" t="s">
        <v>108</v>
      </c>
      <c r="AY281" s="16" t="s">
        <v>123</v>
      </c>
      <c r="BE281" s="95">
        <f>IF(U281="základná",N281,0)</f>
        <v>0</v>
      </c>
      <c r="BF281" s="95">
        <f>IF(U281="znížená",N281,0)</f>
        <v>0</v>
      </c>
      <c r="BG281" s="95">
        <f>IF(U281="zákl. prenesená",N281,0)</f>
        <v>0</v>
      </c>
      <c r="BH281" s="95">
        <f>IF(U281="zníž. prenesená",N281,0)</f>
        <v>0</v>
      </c>
      <c r="BI281" s="95">
        <f>IF(U281="nulová",N281,0)</f>
        <v>0</v>
      </c>
      <c r="BJ281" s="16" t="s">
        <v>108</v>
      </c>
      <c r="BK281" s="141">
        <f>ROUND(L281*K281,3)</f>
        <v>0</v>
      </c>
      <c r="BL281" s="16" t="s">
        <v>360</v>
      </c>
      <c r="BM281" s="16" t="s">
        <v>361</v>
      </c>
    </row>
    <row r="282" spans="2:65" s="1" customFormat="1" ht="6.95" customHeight="1" x14ac:dyDescent="0.3">
      <c r="B282" s="57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9"/>
    </row>
  </sheetData>
  <mergeCells count="299">
    <mergeCell ref="H1:K1"/>
    <mergeCell ref="S2:AC2"/>
    <mergeCell ref="F277:I277"/>
    <mergeCell ref="F278:I278"/>
    <mergeCell ref="F281:I281"/>
    <mergeCell ref="L281:M281"/>
    <mergeCell ref="N281:Q281"/>
    <mergeCell ref="N279:Q279"/>
    <mergeCell ref="N280:Q280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55:I255"/>
    <mergeCell ref="L255:M255"/>
    <mergeCell ref="N255:Q255"/>
    <mergeCell ref="F256:I256"/>
    <mergeCell ref="L256:M256"/>
    <mergeCell ref="N256:Q256"/>
    <mergeCell ref="F258:I258"/>
    <mergeCell ref="L258:M258"/>
    <mergeCell ref="N258:Q258"/>
    <mergeCell ref="N257:Q257"/>
    <mergeCell ref="F249:I249"/>
    <mergeCell ref="F250:I250"/>
    <mergeCell ref="F251:I251"/>
    <mergeCell ref="L251:M251"/>
    <mergeCell ref="N251:Q251"/>
    <mergeCell ref="F253:I253"/>
    <mergeCell ref="L253:M253"/>
    <mergeCell ref="N253:Q253"/>
    <mergeCell ref="F254:I254"/>
    <mergeCell ref="N252:Q252"/>
    <mergeCell ref="F242:I242"/>
    <mergeCell ref="F243:I243"/>
    <mergeCell ref="F244:I244"/>
    <mergeCell ref="F245:I245"/>
    <mergeCell ref="F246:I246"/>
    <mergeCell ref="L246:M246"/>
    <mergeCell ref="N246:Q246"/>
    <mergeCell ref="F248:I248"/>
    <mergeCell ref="L248:M248"/>
    <mergeCell ref="N248:Q248"/>
    <mergeCell ref="N247:Q247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26:I226"/>
    <mergeCell ref="F227:I227"/>
    <mergeCell ref="F228:I228"/>
    <mergeCell ref="L228:M228"/>
    <mergeCell ref="N228:Q228"/>
    <mergeCell ref="F229:I229"/>
    <mergeCell ref="F230:I230"/>
    <mergeCell ref="F231:I231"/>
    <mergeCell ref="F232:I232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10:I210"/>
    <mergeCell ref="F211:I211"/>
    <mergeCell ref="F212:I212"/>
    <mergeCell ref="L212:M212"/>
    <mergeCell ref="N212:Q212"/>
    <mergeCell ref="F213:I213"/>
    <mergeCell ref="F214:I214"/>
    <mergeCell ref="F215:I215"/>
    <mergeCell ref="F216:I216"/>
    <mergeCell ref="F202:I202"/>
    <mergeCell ref="F203:I203"/>
    <mergeCell ref="F204:I204"/>
    <mergeCell ref="L204:M204"/>
    <mergeCell ref="N204:Q204"/>
    <mergeCell ref="F206:I206"/>
    <mergeCell ref="L206:M206"/>
    <mergeCell ref="N206:Q206"/>
    <mergeCell ref="F209:I209"/>
    <mergeCell ref="L209:M209"/>
    <mergeCell ref="N209:Q209"/>
    <mergeCell ref="N205:Q205"/>
    <mergeCell ref="N207:Q207"/>
    <mergeCell ref="N208:Q208"/>
    <mergeCell ref="F197:I197"/>
    <mergeCell ref="L197:M197"/>
    <mergeCell ref="N197:Q197"/>
    <mergeCell ref="F198:I198"/>
    <mergeCell ref="F199:I199"/>
    <mergeCell ref="F200:I200"/>
    <mergeCell ref="L200:M200"/>
    <mergeCell ref="N200:Q200"/>
    <mergeCell ref="F201:I201"/>
    <mergeCell ref="L201:M201"/>
    <mergeCell ref="N201:Q201"/>
    <mergeCell ref="F193:I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86:I186"/>
    <mergeCell ref="L186:M186"/>
    <mergeCell ref="N186:Q186"/>
    <mergeCell ref="F187:I187"/>
    <mergeCell ref="F188:I188"/>
    <mergeCell ref="F189:I189"/>
    <mergeCell ref="F190:I190"/>
    <mergeCell ref="F191:I191"/>
    <mergeCell ref="F192:I192"/>
    <mergeCell ref="F179:I179"/>
    <mergeCell ref="F180:I180"/>
    <mergeCell ref="F181:I181"/>
    <mergeCell ref="F182:I182"/>
    <mergeCell ref="L182:M182"/>
    <mergeCell ref="N182:Q182"/>
    <mergeCell ref="F183:I183"/>
    <mergeCell ref="F184:I184"/>
    <mergeCell ref="F185:I185"/>
    <mergeCell ref="F173:I173"/>
    <mergeCell ref="F174:I174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N177:Q17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F172:I172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53:I153"/>
    <mergeCell ref="L153:M153"/>
    <mergeCell ref="N153:Q153"/>
    <mergeCell ref="F155:I155"/>
    <mergeCell ref="L155:M155"/>
    <mergeCell ref="N155:Q155"/>
    <mergeCell ref="F156:I156"/>
    <mergeCell ref="F157:I157"/>
    <mergeCell ref="F158:I158"/>
    <mergeCell ref="N154:Q154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F147:I147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F138:I138"/>
    <mergeCell ref="F125:I125"/>
    <mergeCell ref="F126:I126"/>
    <mergeCell ref="F127:I127"/>
    <mergeCell ref="L127:M127"/>
    <mergeCell ref="N127:Q127"/>
    <mergeCell ref="F128:I128"/>
    <mergeCell ref="L128:M128"/>
    <mergeCell ref="N128:Q128"/>
    <mergeCell ref="F129:I129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N120:Q120"/>
    <mergeCell ref="N121:Q121"/>
    <mergeCell ref="N122:Q122"/>
    <mergeCell ref="L104:Q104"/>
    <mergeCell ref="C110:Q110"/>
    <mergeCell ref="F112:P112"/>
    <mergeCell ref="M114:P114"/>
    <mergeCell ref="N98:Q98"/>
    <mergeCell ref="N99:Q99"/>
    <mergeCell ref="N100:Q100"/>
    <mergeCell ref="N102:Q102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é sú hodnoty K a M." sqref="D282">
      <formula1>"K,M"</formula1>
    </dataValidation>
    <dataValidation type="list" allowBlank="1" showInputMessage="1" showErrorMessage="1" error="Povolené sú hodnoty základná, znížená, nulová." sqref="U282">
      <formula1>"základná,znížená,nulová"</formula1>
    </dataValidation>
  </dataValidations>
  <hyperlinks>
    <hyperlink ref="F1:G1" location="C2" tooltip="Krycí list rozpočtu" display="1) Krycí list rozpočtu"/>
    <hyperlink ref="H1:K1" location="C85" tooltip="Rekapitulácia rozpočtu" display="2) Rekapitulácia rozpočtu"/>
    <hyperlink ref="L1" location="C125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36 - Obecné trhovisko</vt:lpstr>
      <vt:lpstr>'36 - Obecné trhovisko'!Názvy_tlače</vt:lpstr>
      <vt:lpstr>'Rekapitulácia stavby'!Názvy_tlače</vt:lpstr>
      <vt:lpstr>'36 - Obecné trhovisko'!Oblasť_tlače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DavidRelovsky\David Relovsky</dc:creator>
  <cp:lastModifiedBy>ROVDEROVÁ Katarína</cp:lastModifiedBy>
  <cp:lastPrinted>2019-08-02T12:11:19Z</cp:lastPrinted>
  <dcterms:created xsi:type="dcterms:W3CDTF">2019-05-05T20:23:34Z</dcterms:created>
  <dcterms:modified xsi:type="dcterms:W3CDTF">2019-08-02T12:31:43Z</dcterms:modified>
</cp:coreProperties>
</file>